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corflsw201201\Docs\Nohales Fuentes J\CONSORCIOS\IFAB\PRESUPUESTOS\2021\"/>
    </mc:Choice>
  </mc:AlternateContent>
  <bookViews>
    <workbookView xWindow="0" yWindow="0" windowWidth="28800" windowHeight="12435" tabRatio="751" activeTab="1"/>
  </bookViews>
  <sheets>
    <sheet name="PROYECTO" sheetId="4" r:id="rId1"/>
    <sheet name="COMPARATIVO EJERCICIO ANTERIOR" sheetId="8" r:id="rId2"/>
    <sheet name="AHORRO NETO" sheetId="7" r:id="rId3"/>
    <sheet name="INGRESOS DE FERIAS" sheetId="9" r:id="rId4"/>
    <sheet name="RELACIONES DE PERSONAL" sheetId="10" r:id="rId5"/>
    <sheet name="PLANTILLA DE PERSONAL" sheetId="11" r:id="rId6"/>
    <sheet name="PLANTILLA BOP" sheetId="12" r:id="rId7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8" l="1"/>
  <c r="C7" i="4"/>
  <c r="C6" i="4"/>
  <c r="E19" i="8" l="1"/>
  <c r="H6" i="4" l="1"/>
  <c r="H5" i="4"/>
  <c r="I13" i="8" l="1"/>
  <c r="D54" i="8"/>
  <c r="C13" i="9" l="1"/>
  <c r="B13" i="9"/>
  <c r="D5" i="9"/>
  <c r="D6" i="9"/>
  <c r="D7" i="9"/>
  <c r="D8" i="9"/>
  <c r="D9" i="9"/>
  <c r="D10" i="9"/>
  <c r="D11" i="9"/>
  <c r="D12" i="9"/>
  <c r="D3" i="9"/>
  <c r="D4" i="9"/>
  <c r="D13" i="9" l="1"/>
  <c r="E53" i="8"/>
  <c r="C52" i="4"/>
  <c r="G3" i="10"/>
  <c r="G4" i="10"/>
  <c r="G5" i="10"/>
  <c r="G6" i="10"/>
  <c r="G7" i="10"/>
  <c r="G2" i="10"/>
  <c r="D3" i="10"/>
  <c r="D4" i="10"/>
  <c r="D5" i="10"/>
  <c r="D6" i="10"/>
  <c r="D7" i="10"/>
  <c r="D2" i="10"/>
  <c r="C65" i="8" l="1"/>
  <c r="C58" i="8" l="1"/>
  <c r="C57" i="8"/>
  <c r="I8" i="8"/>
  <c r="G4" i="9" l="1"/>
  <c r="G13" i="9" s="1"/>
  <c r="H4" i="9"/>
  <c r="F9" i="10"/>
  <c r="C9" i="10"/>
  <c r="H7" i="10"/>
  <c r="E7" i="10"/>
  <c r="H6" i="10"/>
  <c r="E6" i="10"/>
  <c r="H5" i="10"/>
  <c r="E5" i="10"/>
  <c r="H4" i="10"/>
  <c r="E4" i="10"/>
  <c r="H3" i="10"/>
  <c r="E3" i="10"/>
  <c r="I7" i="8" l="1"/>
  <c r="H13" i="9"/>
  <c r="C5" i="11"/>
  <c r="G9" i="10"/>
  <c r="C4" i="11"/>
  <c r="D9" i="10"/>
  <c r="H2" i="10"/>
  <c r="H9" i="10" s="1"/>
  <c r="E2" i="10"/>
  <c r="E9" i="10" l="1"/>
  <c r="C5" i="4" s="1"/>
  <c r="C3" i="11"/>
  <c r="C6" i="11" s="1"/>
  <c r="L13" i="9"/>
  <c r="Q4" i="9" l="1"/>
  <c r="Q5" i="9"/>
  <c r="Q6" i="9"/>
  <c r="Q7" i="9"/>
  <c r="Q8" i="9"/>
  <c r="Q9" i="9"/>
  <c r="Q10" i="9"/>
  <c r="Q3" i="9"/>
  <c r="P4" i="9"/>
  <c r="P5" i="9"/>
  <c r="P6" i="9"/>
  <c r="P7" i="9"/>
  <c r="P8" i="9"/>
  <c r="P9" i="9"/>
  <c r="P10" i="9"/>
  <c r="P3" i="9"/>
  <c r="Q13" i="9" l="1"/>
  <c r="O13" i="9"/>
  <c r="M13" i="9"/>
  <c r="I4" i="9" l="1"/>
  <c r="I13" i="9" s="1"/>
  <c r="C48" i="8"/>
  <c r="C20" i="8"/>
  <c r="N13" i="9" l="1"/>
  <c r="P13" i="9" l="1"/>
  <c r="C38" i="8"/>
  <c r="AB13" i="9" l="1"/>
  <c r="AA13" i="9"/>
  <c r="W13" i="9"/>
  <c r="T13" i="9"/>
  <c r="AC10" i="9"/>
  <c r="X10" i="9"/>
  <c r="AC9" i="9"/>
  <c r="X9" i="9"/>
  <c r="AC8" i="9"/>
  <c r="X8" i="9"/>
  <c r="AC7" i="9"/>
  <c r="X7" i="9"/>
  <c r="AC6" i="9"/>
  <c r="X6" i="9"/>
  <c r="AC5" i="9"/>
  <c r="U5" i="9"/>
  <c r="U13" i="9" s="1"/>
  <c r="AC4" i="9"/>
  <c r="X4" i="9"/>
  <c r="AC3" i="9"/>
  <c r="X3" i="9"/>
  <c r="X5" i="9" l="1"/>
  <c r="X13" i="9" s="1"/>
  <c r="AC13" i="9"/>
  <c r="C7" i="8" l="1"/>
  <c r="B11" i="7" l="1"/>
  <c r="C12" i="8"/>
  <c r="E12" i="8" s="1"/>
  <c r="C11" i="8"/>
  <c r="C13" i="8"/>
  <c r="E11" i="8" l="1"/>
  <c r="J14" i="8"/>
  <c r="H13" i="4"/>
  <c r="K8" i="8" l="1"/>
  <c r="E58" i="8"/>
  <c r="E57" i="8"/>
  <c r="C66" i="8" l="1"/>
  <c r="C67" i="8"/>
  <c r="E65" i="8"/>
  <c r="C14" i="8"/>
  <c r="C15" i="8"/>
  <c r="E15" i="8" s="1"/>
  <c r="C16" i="8"/>
  <c r="E16" i="8" s="1"/>
  <c r="C17" i="8"/>
  <c r="E17" i="8" s="1"/>
  <c r="C18" i="8"/>
  <c r="C19" i="8"/>
  <c r="E20" i="8"/>
  <c r="C21" i="8"/>
  <c r="C22" i="8"/>
  <c r="C23" i="8"/>
  <c r="E23" i="8" s="1"/>
  <c r="C24" i="8"/>
  <c r="E24" i="8" s="1"/>
  <c r="C25" i="8"/>
  <c r="E25" i="8" s="1"/>
  <c r="C26" i="8"/>
  <c r="C27" i="8"/>
  <c r="E27" i="8" s="1"/>
  <c r="C28" i="8"/>
  <c r="E28" i="8" s="1"/>
  <c r="C29" i="8"/>
  <c r="C30" i="8"/>
  <c r="E30" i="8" s="1"/>
  <c r="C31" i="8"/>
  <c r="E31" i="8" s="1"/>
  <c r="C32" i="8"/>
  <c r="C34" i="8"/>
  <c r="C35" i="8"/>
  <c r="E35" i="8" s="1"/>
  <c r="C36" i="8"/>
  <c r="E36" i="8" s="1"/>
  <c r="C37" i="8"/>
  <c r="E38" i="8"/>
  <c r="C39" i="8"/>
  <c r="E39" i="8" s="1"/>
  <c r="C40" i="8"/>
  <c r="C41" i="8"/>
  <c r="E41" i="8" s="1"/>
  <c r="C42" i="8"/>
  <c r="E42" i="8" s="1"/>
  <c r="C43" i="8"/>
  <c r="E43" i="8" s="1"/>
  <c r="C44" i="8"/>
  <c r="E44" i="8" s="1"/>
  <c r="C45" i="8"/>
  <c r="E45" i="8" s="1"/>
  <c r="C47" i="8"/>
  <c r="E47" i="8" s="1"/>
  <c r="C49" i="8"/>
  <c r="E49" i="8" s="1"/>
  <c r="C50" i="8"/>
  <c r="C51" i="8"/>
  <c r="E51" i="8" s="1"/>
  <c r="C52" i="8"/>
  <c r="E52" i="8" s="1"/>
  <c r="E13" i="8"/>
  <c r="E14" i="8" l="1"/>
  <c r="C54" i="8"/>
  <c r="I17" i="8"/>
  <c r="K17" i="8" s="1"/>
  <c r="I12" i="8"/>
  <c r="K13" i="8"/>
  <c r="K7" i="8"/>
  <c r="I6" i="8"/>
  <c r="K6" i="8" s="1"/>
  <c r="K12" i="8" l="1"/>
  <c r="I14" i="8"/>
  <c r="K14" i="8" s="1"/>
  <c r="C6" i="8"/>
  <c r="E6" i="8" s="1"/>
  <c r="C68" i="8"/>
  <c r="C59" i="8"/>
  <c r="I18" i="8"/>
  <c r="I9" i="8"/>
  <c r="I20" i="8" l="1"/>
  <c r="J18" i="8"/>
  <c r="K18" i="8" s="1"/>
  <c r="H17" i="4"/>
  <c r="H8" i="4"/>
  <c r="C3" i="7" l="1"/>
  <c r="C70" i="8"/>
  <c r="E7" i="8"/>
  <c r="D68" i="8"/>
  <c r="E68" i="8" s="1"/>
  <c r="D59" i="8"/>
  <c r="E59" i="8" s="1"/>
  <c r="J9" i="8"/>
  <c r="K9" i="8" s="1"/>
  <c r="D8" i="8"/>
  <c r="E54" i="8"/>
  <c r="H19" i="4"/>
  <c r="C66" i="4"/>
  <c r="I22" i="8" l="1"/>
  <c r="E8" i="8"/>
  <c r="J20" i="8"/>
  <c r="D70" i="8"/>
  <c r="E70" i="8" s="1"/>
  <c r="K20" i="8" l="1"/>
  <c r="J22" i="8"/>
  <c r="C57" i="4"/>
  <c r="C68" i="4" s="1"/>
  <c r="D60" i="4" l="1"/>
  <c r="B9" i="7"/>
  <c r="I16" i="4" l="1"/>
  <c r="I17" i="4" s="1"/>
  <c r="I12" i="4"/>
  <c r="I11" i="4"/>
  <c r="I5" i="4"/>
  <c r="I6" i="4"/>
  <c r="I7" i="4"/>
  <c r="I13" i="4" l="1"/>
  <c r="I8" i="4"/>
  <c r="B7" i="7"/>
  <c r="D11" i="4" l="1"/>
  <c r="D51" i="4"/>
  <c r="D50" i="4"/>
  <c r="D63" i="4"/>
  <c r="D46" i="4"/>
  <c r="C5" i="7"/>
  <c r="C14" i="7" s="1"/>
  <c r="C18" i="7" s="1"/>
  <c r="D10" i="4"/>
  <c r="D66" i="4"/>
  <c r="D52" i="4"/>
  <c r="D57" i="4"/>
  <c r="D7" i="4"/>
  <c r="H21" i="4"/>
  <c r="D16" i="4"/>
  <c r="D6" i="4"/>
  <c r="I19" i="4"/>
  <c r="D45" i="4"/>
  <c r="D65" i="4"/>
  <c r="D15" i="4"/>
  <c r="D19" i="4"/>
  <c r="D31" i="4"/>
  <c r="D49" i="4"/>
  <c r="D18" i="4"/>
  <c r="D47" i="4"/>
  <c r="D38" i="4"/>
  <c r="D22" i="4"/>
  <c r="D55" i="4"/>
  <c r="D12" i="4"/>
  <c r="D21" i="4"/>
  <c r="D17" i="4"/>
  <c r="D24" i="4"/>
  <c r="D48" i="4"/>
  <c r="D39" i="4"/>
  <c r="D30" i="4"/>
  <c r="D64" i="4"/>
  <c r="D13" i="4"/>
  <c r="D44" i="4"/>
  <c r="D36" i="4"/>
  <c r="D14" i="4"/>
  <c r="D29" i="4"/>
  <c r="D35" i="4"/>
  <c r="D32" i="4"/>
  <c r="D27" i="4"/>
  <c r="D26" i="4"/>
  <c r="D25" i="4"/>
  <c r="D20" i="4"/>
  <c r="D34" i="4"/>
  <c r="D40" i="4"/>
  <c r="D37" i="4"/>
  <c r="D28" i="4"/>
  <c r="D42" i="4"/>
  <c r="D56" i="4"/>
  <c r="D23" i="4"/>
  <c r="D33" i="4"/>
  <c r="D43" i="4"/>
  <c r="D41" i="4"/>
  <c r="D5" i="4"/>
  <c r="D68" i="4" l="1"/>
</calcChain>
</file>

<file path=xl/comments1.xml><?xml version="1.0" encoding="utf-8"?>
<comments xmlns="http://schemas.openxmlformats.org/spreadsheetml/2006/main">
  <authors>
    <author>Nohales Fuentes, Julian</author>
  </authors>
  <commentList>
    <comment ref="U3" authorId="0" shapeId="0">
      <text>
        <r>
          <rPr>
            <b/>
            <sz val="9"/>
            <color indexed="81"/>
            <rFont val="Tahoma"/>
            <family val="2"/>
          </rPr>
          <t>Nohales Fuentes, Julian:</t>
        </r>
        <r>
          <rPr>
            <sz val="9"/>
            <color indexed="81"/>
            <rFont val="Tahoma"/>
            <family val="2"/>
          </rPr>
          <t xml:space="preserve">
No hubo Feria</t>
        </r>
      </text>
    </comment>
    <comment ref="W3" authorId="0" shapeId="0">
      <text>
        <r>
          <rPr>
            <b/>
            <sz val="9"/>
            <color indexed="81"/>
            <rFont val="Tahoma"/>
            <family val="2"/>
          </rPr>
          <t>Nohales Fuentes, Julian:</t>
        </r>
        <r>
          <rPr>
            <sz val="9"/>
            <color indexed="81"/>
            <rFont val="Tahoma"/>
            <family val="2"/>
          </rPr>
          <t xml:space="preserve">
No hubo Feria</t>
        </r>
      </text>
    </comment>
    <comment ref="V13" authorId="0" shapeId="0">
      <text>
        <r>
          <rPr>
            <b/>
            <sz val="9"/>
            <color indexed="81"/>
            <rFont val="Tahoma"/>
            <family val="2"/>
          </rPr>
          <t>Nohales Fuentes, Julian:</t>
        </r>
        <r>
          <rPr>
            <sz val="9"/>
            <color indexed="81"/>
            <rFont val="Tahoma"/>
            <family val="2"/>
          </rPr>
          <t xml:space="preserve">
No se estimaron previsiones por Ferias, se estimó el total de la Ferias por este concepto</t>
        </r>
      </text>
    </comment>
  </commentList>
</comments>
</file>

<file path=xl/sharedStrings.xml><?xml version="1.0" encoding="utf-8"?>
<sst xmlns="http://schemas.openxmlformats.org/spreadsheetml/2006/main" count="394" uniqueCount="203">
  <si>
    <t>INGRESOS</t>
  </si>
  <si>
    <t>GASTOS</t>
  </si>
  <si>
    <t>TOTAL</t>
  </si>
  <si>
    <t>TOTAL CAPITULO 1</t>
  </si>
  <si>
    <t>TOTAL CAPÍTULO 2</t>
  </si>
  <si>
    <t>TOTAL CAPÍTULO 3</t>
  </si>
  <si>
    <t>% S/ TOTAL PTO.</t>
  </si>
  <si>
    <t>CRÉDITOS INICIALES</t>
  </si>
  <si>
    <t>PREVISIONES INICIALES</t>
  </si>
  <si>
    <t>TOTAL CAPITULO 3</t>
  </si>
  <si>
    <t>TOTAL CAPITULO 4</t>
  </si>
  <si>
    <t>TOTAL CAPITULO 5</t>
  </si>
  <si>
    <t>TOTAL PRESUPUESTO GASTOS</t>
  </si>
  <si>
    <t>CAPÍTULO 1 "GASTOS DE PERSONAL"</t>
  </si>
  <si>
    <t>CAPÍTULO 3 "GASTOS FINANCIEROS"</t>
  </si>
  <si>
    <t>CAPÍTULO 3 "TASAS Y OTROS INGRESOS"</t>
  </si>
  <si>
    <t>INGRESOS CORRIENTES (cap 1-5)</t>
  </si>
  <si>
    <t>(-) GASTOS CORRIENTES</t>
  </si>
  <si>
    <t>CAP 1</t>
  </si>
  <si>
    <t>CAP  2</t>
  </si>
  <si>
    <t>CAP 4</t>
  </si>
  <si>
    <t>AHORRO BRUTO</t>
  </si>
  <si>
    <t>(-) ANUALIDAD TEÓRICA AMORTIZACIÓN</t>
  </si>
  <si>
    <t>AHORRO NETO</t>
  </si>
  <si>
    <t>SUPERÁVIT (INGRESOS - GASTOS)</t>
  </si>
  <si>
    <t>4311.1300000</t>
  </si>
  <si>
    <t>4311.1600000</t>
  </si>
  <si>
    <t>4311.2090000</t>
  </si>
  <si>
    <t>4311.2120000</t>
  </si>
  <si>
    <t>4311.2130000</t>
  </si>
  <si>
    <t>4311.2160000</t>
  </si>
  <si>
    <t>4311.2200000</t>
  </si>
  <si>
    <t>4311.2200100</t>
  </si>
  <si>
    <t>4311.2200200</t>
  </si>
  <si>
    <t>4311.2210000</t>
  </si>
  <si>
    <t>4311.2210300</t>
  </si>
  <si>
    <t>TOTAL CAPÍTULO 4</t>
  </si>
  <si>
    <t>CAPÍTULO 6 "INVERSIONES REALES"</t>
  </si>
  <si>
    <t>CAPÍTULO 4 "TRANSFERENCIAS CORRIENTES"</t>
  </si>
  <si>
    <t>TOTAL CAPÍTULO 6</t>
  </si>
  <si>
    <t>4311.2219900</t>
  </si>
  <si>
    <t>4311.2219901</t>
  </si>
  <si>
    <t>4311.2220000</t>
  </si>
  <si>
    <t>4311.2220100</t>
  </si>
  <si>
    <t>4311.2230000</t>
  </si>
  <si>
    <t>4311.2240000</t>
  </si>
  <si>
    <t>4311.2250200</t>
  </si>
  <si>
    <t>4311.2260100</t>
  </si>
  <si>
    <t>4311.2260200</t>
  </si>
  <si>
    <t>4311.2260400</t>
  </si>
  <si>
    <t>4311.2260600</t>
  </si>
  <si>
    <t>4311.2260700</t>
  </si>
  <si>
    <t>4311.2269900</t>
  </si>
  <si>
    <t>4311.2270000</t>
  </si>
  <si>
    <t>4311.2270100</t>
  </si>
  <si>
    <t>4311.2270600</t>
  </si>
  <si>
    <t>4311.2279900</t>
  </si>
  <si>
    <t>4311.2279901</t>
  </si>
  <si>
    <t>4311.2279902</t>
  </si>
  <si>
    <t>4311.2279903</t>
  </si>
  <si>
    <t>4311.2279904</t>
  </si>
  <si>
    <t>4311.2279905</t>
  </si>
  <si>
    <t>4311.2279906</t>
  </si>
  <si>
    <t>4311.2279908</t>
  </si>
  <si>
    <t>4311.2279910</t>
  </si>
  <si>
    <t>4311.2279999</t>
  </si>
  <si>
    <t>4311.2300000</t>
  </si>
  <si>
    <t>4311.2302000</t>
  </si>
  <si>
    <t>4311.2312000</t>
  </si>
  <si>
    <t>4311.3520000</t>
  </si>
  <si>
    <t>4311.3590000</t>
  </si>
  <si>
    <t>4311.6230000</t>
  </si>
  <si>
    <t>4311.6250000</t>
  </si>
  <si>
    <t>4311.6260000</t>
  </si>
  <si>
    <t>CAPÍTULO 2 "GTOS. CTES. EN BIENES Y SERVICIOS"</t>
  </si>
  <si>
    <t>Personal laboral fijo</t>
  </si>
  <si>
    <t>Seguridad social</t>
  </si>
  <si>
    <t>Mantenimiento, maq., instaL. utillaje</t>
  </si>
  <si>
    <t>Material de oficina</t>
  </si>
  <si>
    <t>Prensa revista libros</t>
  </si>
  <si>
    <t>Combustibles y carburantes</t>
  </si>
  <si>
    <t>Otros suministros</t>
  </si>
  <si>
    <t>Servicio de telecomunicaciones</t>
  </si>
  <si>
    <t>Postales</t>
  </si>
  <si>
    <t>Transportes</t>
  </si>
  <si>
    <t>Primas de seguros</t>
  </si>
  <si>
    <t>Tributos entidades locales</t>
  </si>
  <si>
    <t>Publicidad y propaganda</t>
  </si>
  <si>
    <t>Reuniones y conferencias</t>
  </si>
  <si>
    <t>Oposiciones y pruebas selectivas</t>
  </si>
  <si>
    <t>Limpieza y aseo</t>
  </si>
  <si>
    <t>Seguridad</t>
  </si>
  <si>
    <t>Montaje de stands</t>
  </si>
  <si>
    <t>Señalizaciones</t>
  </si>
  <si>
    <t>Ambulancias</t>
  </si>
  <si>
    <t>Diseños</t>
  </si>
  <si>
    <t>Jurados y colaboradores</t>
  </si>
  <si>
    <t>Otros trabajos realizados por empresas</t>
  </si>
  <si>
    <t>Dietas cargos electivos</t>
  </si>
  <si>
    <t>Dietas personal</t>
  </si>
  <si>
    <t>Intereses de demora</t>
  </si>
  <si>
    <t>Otros gastos financieros</t>
  </si>
  <si>
    <t>Maquinaria instalaciones y utillaje</t>
  </si>
  <si>
    <t>Mobiliario y enseres</t>
  </si>
  <si>
    <t>Derechos asistencia expositores</t>
  </si>
  <si>
    <t>Derechos asistencia visitantes</t>
  </si>
  <si>
    <t>Otros ingresos diversos</t>
  </si>
  <si>
    <t>Intereses cuentas corrientes</t>
  </si>
  <si>
    <t>Aportación Diputación</t>
  </si>
  <si>
    <t>Aportación Ayuntamiento</t>
  </si>
  <si>
    <t>Gastos locomoción personal</t>
  </si>
  <si>
    <t>Estudios y trabajos técnicos</t>
  </si>
  <si>
    <t>Alojamiento atención colaborar</t>
  </si>
  <si>
    <t>Atenciones protocolarias y representación</t>
  </si>
  <si>
    <t>Suministros de promoción</t>
  </si>
  <si>
    <t>Conservación edificios</t>
  </si>
  <si>
    <t>Equipos para procesos de información</t>
  </si>
  <si>
    <t>Decoración</t>
  </si>
  <si>
    <t>Sonorización</t>
  </si>
  <si>
    <t>CAPÍTULO 5 "INGRESOS PATRIMONIALES"</t>
  </si>
  <si>
    <t>ANTIGUA</t>
  </si>
  <si>
    <t>COMERCIA</t>
  </si>
  <si>
    <t>EXPOVICAMAN</t>
  </si>
  <si>
    <t>FERIMOTOR</t>
  </si>
  <si>
    <t>ARTESANA</t>
  </si>
  <si>
    <t>CELEBRALIA</t>
  </si>
  <si>
    <t>TOTAL GASTOS</t>
  </si>
  <si>
    <t>TOTAL INGRESOS</t>
  </si>
  <si>
    <t>RELACIÓN LABORAL</t>
  </si>
  <si>
    <t>TRABAJADOR</t>
  </si>
  <si>
    <t>Laboral Fijo</t>
  </si>
  <si>
    <t>PILAR GONZÁLEZ GONZÁLEZ</t>
  </si>
  <si>
    <t>ANA LÓPEZ ROLDÁN</t>
  </si>
  <si>
    <t>JOSÉ ANTONIO GUERRA SÁNCHEZ</t>
  </si>
  <si>
    <t>ROSA ANA MARTÍNEZ MARTÍNEZ</t>
  </si>
  <si>
    <t>MARÍA BELEN GONZÁLEZ GARCÍA DE LA BARGA</t>
  </si>
  <si>
    <t>CUOTA EMPRESARIAL S.S. ANUAL</t>
  </si>
  <si>
    <t>TOTAL LABORAL FIJO</t>
  </si>
  <si>
    <t xml:space="preserve"> </t>
  </si>
  <si>
    <t>VARIACIÓN</t>
  </si>
  <si>
    <t>TOTAL PRESUPUESTO INGRESOS</t>
  </si>
  <si>
    <t>Cánones</t>
  </si>
  <si>
    <t>Suministro energía eléctrica</t>
  </si>
  <si>
    <t>Jurídicos y contenciosos</t>
  </si>
  <si>
    <t>Catálogos y trabajos de imprenta</t>
  </si>
  <si>
    <t>Mantenimiento equipos proc. información</t>
  </si>
  <si>
    <t>Material informático no inventariable</t>
  </si>
  <si>
    <t>4311,2030000</t>
  </si>
  <si>
    <t>Arrendamientos maquinaria y utillaje</t>
  </si>
  <si>
    <t>4311.2050000</t>
  </si>
  <si>
    <t>4311.2030000</t>
  </si>
  <si>
    <t>Arrendamiento de mobiliario y enseres</t>
  </si>
  <si>
    <t>Ingresos</t>
  </si>
  <si>
    <t>Taquilla</t>
  </si>
  <si>
    <t>Total Ingresos</t>
  </si>
  <si>
    <t>ALBANIME</t>
  </si>
  <si>
    <t>4PLAYERS</t>
  </si>
  <si>
    <t>DERECHOS ESTIMADOS ASISTENCIA EXPOSITORES</t>
  </si>
  <si>
    <t>DERECHOS ESTIMADOS ASISTENCIA VISITANTES</t>
  </si>
  <si>
    <t>EJECUCIÓN 2017</t>
  </si>
  <si>
    <t>TOTAL DERECHOS ESTIMADOS</t>
  </si>
  <si>
    <t>Servicio de información y asesoramiento</t>
  </si>
  <si>
    <t>Nº PLAZAS</t>
  </si>
  <si>
    <t>PERSONAL ADMINISTRATIVO</t>
  </si>
  <si>
    <t>DENOMINACIÓN PUESTOS</t>
  </si>
  <si>
    <t>OPERARIO DE SERVICIOS MULTIPLES</t>
  </si>
  <si>
    <t>ANA MARTÍNEZ VALIENTE</t>
  </si>
  <si>
    <t>PREVISIONES Y EJECUCIÓN 2019</t>
  </si>
  <si>
    <t>PREVISIONES Y EJECUCIÓN 2018</t>
  </si>
  <si>
    <t>Previsiones Expositores</t>
  </si>
  <si>
    <t>Derechos Expositores</t>
  </si>
  <si>
    <t>Previsiones Taquilla</t>
  </si>
  <si>
    <t>Expositores</t>
  </si>
  <si>
    <t>DEVENGO ANUAL</t>
  </si>
  <si>
    <t>4311,2279911</t>
  </si>
  <si>
    <t>Organización de ferias</t>
  </si>
  <si>
    <t>Mantenimiento, maq., instal. utillaje</t>
  </si>
  <si>
    <t>4311.2279911</t>
  </si>
  <si>
    <t>INDICES DE AHORRO BRUTO Y NETO DE 2020 (en € )</t>
  </si>
  <si>
    <t>GERENCIA</t>
  </si>
  <si>
    <t>PLANTILLA DE PERSONAL DEL CONSORCIO INSTITUCIÓN FERIAL DE ALBACETE (IFAB) 2020</t>
  </si>
  <si>
    <t>Ejecución Derechos Expositores</t>
  </si>
  <si>
    <t>Ejecución Derechos Taquilla</t>
  </si>
  <si>
    <t xml:space="preserve">ALBATOY </t>
  </si>
  <si>
    <t>TOTAL DERECHOS EJECUTADOS</t>
  </si>
  <si>
    <t>ABFUSHION</t>
  </si>
  <si>
    <t xml:space="preserve">CAPÍTULO 3 "TASAS Y OTROS INGRESOS"                               </t>
  </si>
  <si>
    <t>RETRIBUCIONES</t>
  </si>
  <si>
    <t>4311,2279909</t>
  </si>
  <si>
    <t>Alquiler mobiliario ferias</t>
  </si>
  <si>
    <t>DEVENGO MENSUAL SIN SUBIDA 0,9%</t>
  </si>
  <si>
    <t>DEVENGO MENSUAL CON SUBIDA DEL 0,9%</t>
  </si>
  <si>
    <t>CUOTA EMPRESA S.S. MENSUAL SIN SUBIDA 0,9%</t>
  </si>
  <si>
    <t>CUOTA EMPRESA S.S. MENSUAL CON SUBIDA 0,9%</t>
  </si>
  <si>
    <t>Indemnizaciones por razón de servicio</t>
  </si>
  <si>
    <t>4311.2330000</t>
  </si>
  <si>
    <t>Indemnizaciones por razón del servicio</t>
  </si>
  <si>
    <t xml:space="preserve">PROYECTO PRESUPUESTO 2021 INSTITUCIÓN FERIAL DE ALBACETE (IFAB) </t>
  </si>
  <si>
    <t>PRESUPUESTO 2021/2020 INSTITUCIÓN FERIAL DE ALBACETE (IFAB)</t>
  </si>
  <si>
    <t>PREVISIONES 2020</t>
  </si>
  <si>
    <t>PREVISIONES 2021</t>
  </si>
  <si>
    <t>DEPORTE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</si>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</sst>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_ ;\-#,##0.00\ 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1"/>
      <color rgb="FF000000"/>
      <name val="Arial"/>
      <family val="2"/>
    </font>
    <font>
      <sz val="10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Times New Roman"/>
      <family val="1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214">
    <xf numFmtId="0" fontId="0" fillId="0" borderId="0" xfId="0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horizontal="center"/>
    </xf>
    <xf numFmtId="4" fontId="2" fillId="0" borderId="0" xfId="0" applyNumberFormat="1" applyFont="1"/>
    <xf numFmtId="0" fontId="12" fillId="0" borderId="0" xfId="0" applyFont="1" applyAlignment="1">
      <alignment vertical="center"/>
    </xf>
    <xf numFmtId="4" fontId="3" fillId="0" borderId="0" xfId="0" applyNumberFormat="1" applyFont="1" applyAlignment="1">
      <alignment horizontal="right" vertical="center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4" fontId="3" fillId="0" borderId="0" xfId="0" applyNumberFormat="1" applyFont="1"/>
    <xf numFmtId="49" fontId="4" fillId="0" borderId="0" xfId="0" applyNumberFormat="1" applyFont="1" applyAlignment="1">
      <alignment horizontal="left"/>
    </xf>
    <xf numFmtId="0" fontId="10" fillId="0" borderId="0" xfId="0" applyFont="1"/>
    <xf numFmtId="0" fontId="2" fillId="0" borderId="0" xfId="0" applyFo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8" fillId="0" borderId="0" xfId="0" applyFont="1"/>
    <xf numFmtId="0" fontId="19" fillId="0" borderId="0" xfId="0" applyFont="1" applyAlignment="1">
      <alignment horizontal="center"/>
    </xf>
    <xf numFmtId="0" fontId="3" fillId="0" borderId="2" xfId="3" applyFont="1" applyBorder="1" applyAlignment="1">
      <alignment vertical="center"/>
    </xf>
    <xf numFmtId="4" fontId="8" fillId="0" borderId="3" xfId="1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10" fontId="3" fillId="0" borderId="4" xfId="1" applyNumberFormat="1" applyFont="1" applyBorder="1" applyAlignment="1">
      <alignment vertical="center"/>
    </xf>
    <xf numFmtId="44" fontId="8" fillId="0" borderId="8" xfId="1" applyFont="1" applyBorder="1" applyAlignment="1">
      <alignment horizontal="center" vertical="center"/>
    </xf>
    <xf numFmtId="4" fontId="3" fillId="0" borderId="8" xfId="1" applyNumberFormat="1" applyFont="1" applyBorder="1" applyAlignment="1">
      <alignment vertical="center"/>
    </xf>
    <xf numFmtId="4" fontId="3" fillId="0" borderId="8" xfId="0" applyNumberFormat="1" applyFont="1" applyBorder="1" applyAlignment="1">
      <alignment vertical="center"/>
    </xf>
    <xf numFmtId="10" fontId="3" fillId="0" borderId="12" xfId="1" applyNumberFormat="1" applyFont="1" applyBorder="1" applyAlignment="1">
      <alignment vertical="center"/>
    </xf>
    <xf numFmtId="0" fontId="3" fillId="0" borderId="8" xfId="6" applyFont="1" applyBorder="1" applyAlignment="1">
      <alignment horizontal="center" vertical="center"/>
    </xf>
    <xf numFmtId="4" fontId="3" fillId="0" borderId="8" xfId="2" applyNumberFormat="1" applyFont="1" applyBorder="1" applyAlignment="1">
      <alignment horizontal="right" vertical="center"/>
    </xf>
    <xf numFmtId="0" fontId="22" fillId="0" borderId="15" xfId="0" applyFont="1" applyBorder="1"/>
    <xf numFmtId="4" fontId="18" fillId="0" borderId="0" xfId="0" applyNumberFormat="1" applyFont="1" applyAlignment="1">
      <alignment horizontal="right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4" fillId="0" borderId="13" xfId="0" applyNumberFormat="1" applyFont="1" applyBorder="1" applyAlignment="1">
      <alignment horizontal="right" vertical="center" wrapText="1"/>
    </xf>
    <xf numFmtId="0" fontId="26" fillId="2" borderId="13" xfId="0" applyFont="1" applyFill="1" applyBorder="1" applyAlignment="1">
      <alignment horizontal="left" vertical="center" wrapText="1"/>
    </xf>
    <xf numFmtId="4" fontId="26" fillId="2" borderId="13" xfId="0" applyNumberFormat="1" applyFont="1" applyFill="1" applyBorder="1" applyAlignment="1">
      <alignment horizontal="right" vertical="center" wrapText="1"/>
    </xf>
    <xf numFmtId="4" fontId="4" fillId="2" borderId="13" xfId="0" applyNumberFormat="1" applyFont="1" applyFill="1" applyBorder="1" applyAlignment="1">
      <alignment horizontal="right" vertical="center" wrapText="1"/>
    </xf>
    <xf numFmtId="4" fontId="25" fillId="0" borderId="13" xfId="0" applyNumberFormat="1" applyFont="1" applyBorder="1" applyAlignment="1">
      <alignment horizontal="right" vertical="center" wrapText="1"/>
    </xf>
    <xf numFmtId="0" fontId="26" fillId="2" borderId="2" xfId="0" applyFont="1" applyFill="1" applyBorder="1" applyAlignment="1">
      <alignment horizontal="left" vertical="center" wrapText="1"/>
    </xf>
    <xf numFmtId="4" fontId="26" fillId="2" borderId="2" xfId="0" applyNumberFormat="1" applyFont="1" applyFill="1" applyBorder="1" applyAlignment="1">
      <alignment horizontal="right" vertical="center" wrapText="1"/>
    </xf>
    <xf numFmtId="4" fontId="4" fillId="2" borderId="14" xfId="0" applyNumberFormat="1" applyFont="1" applyFill="1" applyBorder="1" applyAlignment="1">
      <alignment horizontal="right" vertical="center" wrapText="1"/>
    </xf>
    <xf numFmtId="4" fontId="26" fillId="2" borderId="14" xfId="0" applyNumberFormat="1" applyFont="1" applyFill="1" applyBorder="1" applyAlignment="1">
      <alignment horizontal="right" vertical="center" wrapText="1"/>
    </xf>
    <xf numFmtId="4" fontId="0" fillId="0" borderId="0" xfId="0" applyNumberFormat="1" applyAlignment="1">
      <alignment horizontal="right"/>
    </xf>
    <xf numFmtId="0" fontId="26" fillId="2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4" fontId="7" fillId="0" borderId="7" xfId="2" applyNumberFormat="1" applyFont="1" applyBorder="1" applyAlignment="1">
      <alignment horizontal="right" vertical="center"/>
    </xf>
    <xf numFmtId="4" fontId="7" fillId="0" borderId="6" xfId="6" applyNumberFormat="1" applyBorder="1" applyAlignment="1">
      <alignment vertical="center"/>
    </xf>
    <xf numFmtId="10" fontId="0" fillId="0" borderId="6" xfId="1" applyNumberFormat="1" applyFont="1" applyBorder="1" applyAlignment="1">
      <alignment vertical="center"/>
    </xf>
    <xf numFmtId="49" fontId="4" fillId="0" borderId="5" xfId="6" quotePrefix="1" applyNumberFormat="1" applyFont="1" applyBorder="1" applyAlignment="1">
      <alignment horizontal="left" vertical="center"/>
    </xf>
    <xf numFmtId="0" fontId="4" fillId="0" borderId="6" xfId="6" applyFont="1" applyBorder="1" applyAlignment="1">
      <alignment vertical="center"/>
    </xf>
    <xf numFmtId="0" fontId="0" fillId="0" borderId="0" xfId="0" applyAlignment="1">
      <alignment vertical="center"/>
    </xf>
    <xf numFmtId="49" fontId="14" fillId="0" borderId="0" xfId="0" applyNumberFormat="1" applyFont="1" applyAlignment="1">
      <alignment horizontal="left" vertical="center"/>
    </xf>
    <xf numFmtId="49" fontId="4" fillId="0" borderId="5" xfId="0" quotePrefix="1" applyNumberFormat="1" applyFont="1" applyBorder="1" applyAlignment="1">
      <alignment horizontal="left" vertical="center"/>
    </xf>
    <xf numFmtId="44" fontId="4" fillId="0" borderId="6" xfId="1" applyBorder="1" applyAlignment="1">
      <alignment vertical="center"/>
    </xf>
    <xf numFmtId="164" fontId="0" fillId="0" borderId="6" xfId="1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4" fillId="0" borderId="6" xfId="3" applyBorder="1" applyAlignment="1">
      <alignment vertical="center"/>
    </xf>
    <xf numFmtId="4" fontId="0" fillId="0" borderId="6" xfId="1" applyNumberFormat="1" applyFont="1" applyBorder="1" applyAlignment="1">
      <alignment vertical="center"/>
    </xf>
    <xf numFmtId="164" fontId="0" fillId="0" borderId="9" xfId="1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164" fontId="8" fillId="0" borderId="8" xfId="1" applyNumberFormat="1" applyFont="1" applyBorder="1" applyAlignment="1">
      <alignment vertical="center"/>
    </xf>
    <xf numFmtId="10" fontId="0" fillId="0" borderId="0" xfId="0" applyNumberFormat="1" applyAlignment="1">
      <alignment vertical="center"/>
    </xf>
    <xf numFmtId="0" fontId="3" fillId="0" borderId="9" xfId="6" applyFont="1" applyBorder="1" applyAlignment="1">
      <alignment horizontal="left" vertical="center"/>
    </xf>
    <xf numFmtId="49" fontId="14" fillId="0" borderId="5" xfId="0" quotePrefix="1" applyNumberFormat="1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4" fontId="0" fillId="0" borderId="6" xfId="0" applyNumberFormat="1" applyBorder="1" applyAlignment="1">
      <alignment vertical="center"/>
    </xf>
    <xf numFmtId="0" fontId="11" fillId="0" borderId="0" xfId="3" applyFont="1" applyAlignment="1">
      <alignment vertical="center"/>
    </xf>
    <xf numFmtId="4" fontId="0" fillId="0" borderId="0" xfId="1" applyNumberFormat="1" applyFont="1" applyAlignment="1">
      <alignment vertical="center"/>
    </xf>
    <xf numFmtId="4" fontId="0" fillId="0" borderId="0" xfId="0" applyNumberFormat="1" applyAlignment="1">
      <alignment vertical="center"/>
    </xf>
    <xf numFmtId="0" fontId="3" fillId="0" borderId="2" xfId="0" applyFont="1" applyBorder="1" applyAlignment="1">
      <alignment horizontal="left" vertical="center"/>
    </xf>
    <xf numFmtId="4" fontId="3" fillId="0" borderId="4" xfId="0" applyNumberFormat="1" applyFont="1" applyBorder="1" applyAlignment="1">
      <alignment vertical="center"/>
    </xf>
    <xf numFmtId="49" fontId="4" fillId="0" borderId="5" xfId="6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4" fontId="10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4" fontId="9" fillId="0" borderId="0" xfId="0" applyNumberFormat="1" applyFont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" fontId="3" fillId="0" borderId="8" xfId="6" applyNumberFormat="1" applyFont="1" applyBorder="1" applyAlignment="1">
      <alignment vertical="center"/>
    </xf>
    <xf numFmtId="49" fontId="4" fillId="0" borderId="0" xfId="6" applyNumberFormat="1" applyFont="1" applyAlignment="1">
      <alignment horizontal="left" vertical="center"/>
    </xf>
    <xf numFmtId="4" fontId="3" fillId="0" borderId="0" xfId="6" applyNumberFormat="1" applyFont="1" applyAlignment="1">
      <alignment vertical="center"/>
    </xf>
    <xf numFmtId="4" fontId="7" fillId="0" borderId="0" xfId="2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16" fillId="0" borderId="6" xfId="0" applyFont="1" applyBorder="1" applyAlignment="1">
      <alignment vertical="center"/>
    </xf>
    <xf numFmtId="0" fontId="2" fillId="0" borderId="0" xfId="6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4" fontId="4" fillId="0" borderId="6" xfId="0" applyNumberFormat="1" applyFont="1" applyBorder="1" applyAlignment="1">
      <alignment vertical="center"/>
    </xf>
    <xf numFmtId="0" fontId="4" fillId="0" borderId="11" xfId="6" applyFont="1" applyBorder="1" applyAlignment="1">
      <alignment vertical="center"/>
    </xf>
    <xf numFmtId="10" fontId="3" fillId="0" borderId="8" xfId="2" applyNumberFormat="1" applyFont="1" applyBorder="1" applyAlignment="1">
      <alignment horizontal="right" vertical="center"/>
    </xf>
    <xf numFmtId="4" fontId="5" fillId="0" borderId="0" xfId="0" applyNumberFormat="1" applyFont="1" applyAlignment="1">
      <alignment vertical="center"/>
    </xf>
    <xf numFmtId="0" fontId="2" fillId="0" borderId="0" xfId="6" applyFont="1" applyAlignment="1">
      <alignment vertical="center"/>
    </xf>
    <xf numFmtId="4" fontId="4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6" fillId="0" borderId="6" xfId="6" applyFont="1" applyBorder="1" applyAlignment="1">
      <alignment vertical="center"/>
    </xf>
    <xf numFmtId="44" fontId="8" fillId="0" borderId="2" xfId="1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right" vertical="center"/>
    </xf>
    <xf numFmtId="4" fontId="3" fillId="0" borderId="3" xfId="2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10" fontId="2" fillId="0" borderId="0" xfId="2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" fontId="0" fillId="0" borderId="7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44" fontId="9" fillId="0" borderId="2" xfId="1" applyFont="1" applyBorder="1" applyAlignment="1">
      <alignment horizontal="left" vertical="center"/>
    </xf>
    <xf numFmtId="4" fontId="3" fillId="0" borderId="4" xfId="2" applyNumberFormat="1" applyFont="1" applyBorder="1" applyAlignment="1">
      <alignment horizontal="right" vertical="center"/>
    </xf>
    <xf numFmtId="0" fontId="29" fillId="0" borderId="0" xfId="0" applyFont="1"/>
    <xf numFmtId="4" fontId="29" fillId="0" borderId="0" xfId="0" applyNumberFormat="1" applyFont="1"/>
    <xf numFmtId="4" fontId="4" fillId="3" borderId="6" xfId="0" applyNumberFormat="1" applyFont="1" applyFill="1" applyBorder="1" applyAlignment="1">
      <alignment vertical="center"/>
    </xf>
    <xf numFmtId="4" fontId="4" fillId="0" borderId="6" xfId="1" applyNumberFormat="1" applyFont="1" applyBorder="1" applyAlignment="1">
      <alignment vertical="center"/>
    </xf>
    <xf numFmtId="164" fontId="4" fillId="0" borderId="6" xfId="1" applyNumberFormat="1" applyFont="1" applyBorder="1" applyAlignment="1">
      <alignment vertical="center"/>
    </xf>
    <xf numFmtId="0" fontId="30" fillId="0" borderId="13" xfId="0" applyFont="1" applyBorder="1"/>
    <xf numFmtId="0" fontId="30" fillId="0" borderId="13" xfId="0" applyFont="1" applyBorder="1" applyAlignment="1">
      <alignment horizontal="center" wrapText="1"/>
    </xf>
    <xf numFmtId="0" fontId="30" fillId="0" borderId="2" xfId="0" applyFont="1" applyBorder="1" applyAlignment="1">
      <alignment horizontal="center" wrapText="1"/>
    </xf>
    <xf numFmtId="0" fontId="30" fillId="4" borderId="13" xfId="0" applyFont="1" applyFill="1" applyBorder="1" applyAlignment="1">
      <alignment horizontal="center" vertical="center" wrapText="1"/>
    </xf>
    <xf numFmtId="4" fontId="31" fillId="0" borderId="13" xfId="0" applyNumberFormat="1" applyFont="1" applyBorder="1"/>
    <xf numFmtId="4" fontId="31" fillId="0" borderId="2" xfId="0" applyNumberFormat="1" applyFont="1" applyBorder="1"/>
    <xf numFmtId="4" fontId="31" fillId="3" borderId="13" xfId="0" applyNumberFormat="1" applyFont="1" applyFill="1" applyBorder="1" applyAlignment="1">
      <alignment horizontal="right"/>
    </xf>
    <xf numFmtId="4" fontId="31" fillId="3" borderId="2" xfId="0" applyNumberFormat="1" applyFont="1" applyFill="1" applyBorder="1"/>
    <xf numFmtId="4" fontId="31" fillId="3" borderId="13" xfId="0" applyNumberFormat="1" applyFont="1" applyFill="1" applyBorder="1"/>
    <xf numFmtId="0" fontId="31" fillId="0" borderId="0" xfId="0" applyFont="1"/>
    <xf numFmtId="0" fontId="30" fillId="0" borderId="0" xfId="0" applyFont="1"/>
    <xf numFmtId="4" fontId="30" fillId="0" borderId="13" xfId="0" applyNumberFormat="1" applyFont="1" applyBorder="1" applyAlignment="1">
      <alignment horizontal="center"/>
    </xf>
    <xf numFmtId="4" fontId="31" fillId="4" borderId="13" xfId="0" applyNumberFormat="1" applyFont="1" applyFill="1" applyBorder="1"/>
    <xf numFmtId="4" fontId="31" fillId="4" borderId="2" xfId="0" applyNumberFormat="1" applyFont="1" applyFill="1" applyBorder="1"/>
    <xf numFmtId="4" fontId="31" fillId="0" borderId="0" xfId="0" applyNumberFormat="1" applyFont="1"/>
    <xf numFmtId="0" fontId="30" fillId="3" borderId="0" xfId="0" applyFont="1" applyFill="1"/>
    <xf numFmtId="0" fontId="30" fillId="3" borderId="13" xfId="0" applyFont="1" applyFill="1" applyBorder="1"/>
    <xf numFmtId="0" fontId="30" fillId="3" borderId="0" xfId="0" applyFont="1" applyFill="1" applyBorder="1"/>
    <xf numFmtId="4" fontId="30" fillId="3" borderId="0" xfId="0" applyNumberFormat="1" applyFont="1" applyFill="1" applyBorder="1"/>
    <xf numFmtId="4" fontId="30" fillId="0" borderId="13" xfId="0" applyNumberFormat="1" applyFon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right" wrapText="1"/>
    </xf>
    <xf numFmtId="0" fontId="22" fillId="0" borderId="15" xfId="0" applyFont="1" applyBorder="1" applyAlignment="1">
      <alignment horizontal="justify" vertical="center"/>
    </xf>
    <xf numFmtId="0" fontId="32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49" fontId="4" fillId="0" borderId="6" xfId="0" applyNumberFormat="1" applyFont="1" applyBorder="1" applyAlignment="1">
      <alignment horizontal="left" vertical="center"/>
    </xf>
    <xf numFmtId="4" fontId="4" fillId="0" borderId="0" xfId="0" applyNumberFormat="1" applyFont="1"/>
    <xf numFmtId="0" fontId="23" fillId="0" borderId="16" xfId="0" applyFont="1" applyBorder="1" applyAlignment="1">
      <alignment horizontal="center" vertical="center"/>
    </xf>
    <xf numFmtId="4" fontId="4" fillId="0" borderId="6" xfId="6" applyNumberFormat="1" applyFont="1" applyFill="1" applyBorder="1" applyAlignment="1">
      <alignment vertical="center"/>
    </xf>
    <xf numFmtId="4" fontId="4" fillId="0" borderId="6" xfId="0" applyNumberFormat="1" applyFont="1" applyFill="1" applyBorder="1" applyAlignment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6" xfId="1" applyNumberFormat="1" applyFont="1" applyFill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24" fillId="0" borderId="19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0" fillId="0" borderId="0" xfId="0" applyBorder="1"/>
    <xf numFmtId="0" fontId="23" fillId="0" borderId="15" xfId="0" applyFont="1" applyBorder="1" applyAlignment="1">
      <alignment horizontal="center"/>
    </xf>
    <xf numFmtId="4" fontId="32" fillId="0" borderId="15" xfId="0" applyNumberFormat="1" applyFont="1" applyBorder="1" applyAlignment="1">
      <alignment horizontal="right" vertical="center"/>
    </xf>
    <xf numFmtId="49" fontId="4" fillId="0" borderId="0" xfId="6" applyNumberFormat="1" applyFont="1" applyBorder="1" applyAlignment="1">
      <alignment horizontal="left" vertical="center"/>
    </xf>
    <xf numFmtId="0" fontId="3" fillId="0" borderId="12" xfId="6" applyFont="1" applyBorder="1" applyAlignment="1">
      <alignment horizontal="center" vertical="center"/>
    </xf>
    <xf numFmtId="4" fontId="3" fillId="0" borderId="12" xfId="6" applyNumberFormat="1" applyFont="1" applyBorder="1" applyAlignment="1">
      <alignment vertical="center"/>
    </xf>
    <xf numFmtId="4" fontId="3" fillId="0" borderId="12" xfId="2" applyNumberFormat="1" applyFont="1" applyBorder="1" applyAlignment="1">
      <alignment horizontal="right" vertical="center"/>
    </xf>
    <xf numFmtId="4" fontId="7" fillId="0" borderId="9" xfId="6" applyNumberFormat="1" applyBorder="1" applyAlignment="1">
      <alignment vertical="center"/>
    </xf>
    <xf numFmtId="10" fontId="0" fillId="0" borderId="9" xfId="1" applyNumberFormat="1" applyFont="1" applyBorder="1" applyAlignment="1">
      <alignment vertical="center"/>
    </xf>
    <xf numFmtId="0" fontId="30" fillId="0" borderId="20" xfId="0" applyFont="1" applyBorder="1" applyAlignment="1">
      <alignment horizontal="center"/>
    </xf>
    <xf numFmtId="0" fontId="30" fillId="0" borderId="20" xfId="0" applyFont="1" applyBorder="1" applyAlignment="1">
      <alignment horizontal="center" wrapText="1"/>
    </xf>
    <xf numFmtId="4" fontId="31" fillId="0" borderId="20" xfId="0" applyNumberFormat="1" applyFont="1" applyBorder="1"/>
    <xf numFmtId="0" fontId="31" fillId="0" borderId="20" xfId="0" applyFont="1" applyBorder="1"/>
    <xf numFmtId="4" fontId="31" fillId="0" borderId="13" xfId="0" applyNumberFormat="1" applyFont="1" applyFill="1" applyBorder="1"/>
    <xf numFmtId="4" fontId="31" fillId="0" borderId="2" xfId="0" applyNumberFormat="1" applyFont="1" applyFill="1" applyBorder="1"/>
    <xf numFmtId="164" fontId="0" fillId="0" borderId="6" xfId="1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0" fillId="0" borderId="2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10" fontId="0" fillId="0" borderId="6" xfId="1" applyNumberFormat="1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49" fontId="4" fillId="0" borderId="6" xfId="0" quotePrefix="1" applyNumberFormat="1" applyFon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10" fontId="0" fillId="0" borderId="0" xfId="0" applyNumberFormat="1" applyBorder="1" applyAlignment="1">
      <alignment vertical="center"/>
    </xf>
    <xf numFmtId="0" fontId="4" fillId="0" borderId="0" xfId="0" applyFont="1" applyBorder="1" applyAlignment="1">
      <alignment vertical="center"/>
    </xf>
    <xf numFmtId="49" fontId="14" fillId="0" borderId="6" xfId="0" quotePrefix="1" applyNumberFormat="1" applyFont="1" applyBorder="1" applyAlignment="1">
      <alignment horizontal="left" vertical="center"/>
    </xf>
    <xf numFmtId="49" fontId="4" fillId="0" borderId="6" xfId="6" quotePrefix="1" applyNumberFormat="1" applyFont="1" applyBorder="1" applyAlignment="1">
      <alignment horizontal="left" vertical="center"/>
    </xf>
    <xf numFmtId="49" fontId="4" fillId="0" borderId="6" xfId="6" applyNumberFormat="1" applyFont="1" applyBorder="1" applyAlignment="1">
      <alignment horizontal="left" vertical="center"/>
    </xf>
    <xf numFmtId="4" fontId="3" fillId="0" borderId="0" xfId="6" applyNumberFormat="1" applyFont="1" applyBorder="1" applyAlignment="1">
      <alignment vertical="center"/>
    </xf>
    <xf numFmtId="4" fontId="7" fillId="0" borderId="0" xfId="2" applyNumberFormat="1" applyFont="1" applyBorder="1" applyAlignment="1">
      <alignment horizontal="right" vertical="center"/>
    </xf>
    <xf numFmtId="0" fontId="2" fillId="0" borderId="0" xfId="6" applyFont="1" applyBorder="1" applyAlignment="1">
      <alignment horizontal="center" vertical="center"/>
    </xf>
    <xf numFmtId="4" fontId="2" fillId="0" borderId="0" xfId="0" applyNumberFormat="1" applyFont="1" applyBorder="1" applyAlignment="1">
      <alignment vertical="center"/>
    </xf>
    <xf numFmtId="10" fontId="0" fillId="0" borderId="0" xfId="1" applyNumberFormat="1" applyFont="1" applyBorder="1" applyAlignment="1">
      <alignment vertical="center"/>
    </xf>
    <xf numFmtId="0" fontId="2" fillId="0" borderId="0" xfId="6" applyFont="1" applyBorder="1" applyAlignment="1">
      <alignment vertical="center"/>
    </xf>
    <xf numFmtId="4" fontId="4" fillId="0" borderId="0" xfId="0" applyNumberFormat="1" applyFont="1" applyBorder="1" applyAlignment="1">
      <alignment vertical="center"/>
    </xf>
    <xf numFmtId="10" fontId="3" fillId="0" borderId="8" xfId="2" applyNumberFormat="1" applyFont="1" applyBorder="1" applyAlignment="1">
      <alignment horizontal="center" vertical="center"/>
    </xf>
    <xf numFmtId="10" fontId="0" fillId="0" borderId="21" xfId="1" applyNumberFormat="1" applyFont="1" applyBorder="1" applyAlignment="1">
      <alignment vertical="center"/>
    </xf>
    <xf numFmtId="164" fontId="8" fillId="0" borderId="8" xfId="1" applyNumberFormat="1" applyFont="1" applyBorder="1" applyAlignment="1">
      <alignment horizontal="right" vertical="center"/>
    </xf>
  </cellXfs>
  <cellStyles count="7">
    <cellStyle name="Moneda" xfId="1" builtinId="4"/>
    <cellStyle name="Moneda 3" xfId="4"/>
    <cellStyle name="Normal" xfId="0" builtinId="0"/>
    <cellStyle name="Normal 2" xfId="6"/>
    <cellStyle name="Normal 3" xfId="3"/>
    <cellStyle name="Porcentaje" xfId="2" builtinId="5"/>
    <cellStyle name="Porcentual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showGridLines="0" zoomScaleNormal="100" workbookViewId="0">
      <selection activeCell="C7" sqref="C7"/>
    </sheetView>
  </sheetViews>
  <sheetFormatPr baseColWidth="10" defaultRowHeight="12.75" x14ac:dyDescent="0.2"/>
  <cols>
    <col min="1" max="1" width="13.28515625" style="13" bestFit="1" customWidth="1"/>
    <col min="2" max="2" width="37" bestFit="1" customWidth="1"/>
    <col min="3" max="3" width="13.5703125" bestFit="1" customWidth="1"/>
    <col min="4" max="4" width="12.5703125" style="2" customWidth="1"/>
    <col min="5" max="5" width="3.140625" customWidth="1"/>
    <col min="6" max="6" width="7.85546875" customWidth="1"/>
    <col min="7" max="7" width="38" bestFit="1" customWidth="1"/>
    <col min="8" max="8" width="14" customWidth="1"/>
    <col min="9" max="9" width="12.7109375" customWidth="1"/>
  </cols>
  <sheetData>
    <row r="1" spans="1:9" ht="33" customHeight="1" x14ac:dyDescent="0.2">
      <c r="A1" s="173" t="s">
        <v>197</v>
      </c>
      <c r="B1" s="173"/>
      <c r="C1" s="173"/>
      <c r="D1" s="173"/>
      <c r="E1" s="173"/>
      <c r="F1" s="173"/>
      <c r="G1" s="173"/>
      <c r="H1" s="173"/>
      <c r="I1" s="173"/>
    </row>
    <row r="2" spans="1:9" ht="16.5" thickBot="1" x14ac:dyDescent="0.25">
      <c r="A2" s="171" t="s">
        <v>1</v>
      </c>
      <c r="B2" s="171"/>
      <c r="C2" s="171"/>
      <c r="D2" s="171"/>
      <c r="E2" s="55"/>
      <c r="F2" s="172" t="s">
        <v>0</v>
      </c>
      <c r="G2" s="172"/>
      <c r="H2" s="172"/>
      <c r="I2" s="172"/>
    </row>
    <row r="3" spans="1:9" ht="25.5" x14ac:dyDescent="0.2">
      <c r="A3" s="56"/>
      <c r="B3" s="55"/>
      <c r="C3" s="103" t="s">
        <v>7</v>
      </c>
      <c r="D3" s="104" t="s">
        <v>6</v>
      </c>
      <c r="E3" s="55"/>
      <c r="F3" s="55"/>
      <c r="G3" s="55"/>
      <c r="H3" s="105" t="s">
        <v>8</v>
      </c>
      <c r="I3" s="104" t="s">
        <v>6</v>
      </c>
    </row>
    <row r="4" spans="1:9" ht="15" customHeight="1" x14ac:dyDescent="0.2">
      <c r="A4" s="170" t="s">
        <v>13</v>
      </c>
      <c r="B4" s="170"/>
      <c r="C4" s="170"/>
      <c r="D4" s="170"/>
      <c r="E4" s="55"/>
      <c r="F4" s="174" t="s">
        <v>15</v>
      </c>
      <c r="G4" s="174"/>
      <c r="H4" s="174"/>
      <c r="I4" s="174"/>
    </row>
    <row r="5" spans="1:9" x14ac:dyDescent="0.2">
      <c r="A5" s="57" t="s">
        <v>25</v>
      </c>
      <c r="B5" s="58" t="s">
        <v>75</v>
      </c>
      <c r="C5" s="115">
        <f>'RELACIONES DE PERSONAL'!E9</f>
        <v>170993.39361999996</v>
      </c>
      <c r="D5" s="50">
        <f>C5/C$68*100</f>
        <v>30.393422487515071</v>
      </c>
      <c r="E5" s="55"/>
      <c r="F5" s="60">
        <v>34900</v>
      </c>
      <c r="G5" s="61" t="s">
        <v>104</v>
      </c>
      <c r="H5" s="150">
        <f>'INGRESOS DE FERIAS'!B13</f>
        <v>150000</v>
      </c>
      <c r="I5" s="106">
        <f>H5/H$19*100</f>
        <v>26.661926768574475</v>
      </c>
    </row>
    <row r="6" spans="1:9" x14ac:dyDescent="0.2">
      <c r="A6" s="57" t="s">
        <v>26</v>
      </c>
      <c r="B6" s="58" t="s">
        <v>76</v>
      </c>
      <c r="C6" s="115">
        <f>'RELACIONES DE PERSONAL'!H9+1851.56+80.74</f>
        <v>56362.482119999979</v>
      </c>
      <c r="D6" s="50">
        <f>C6/C$68*100</f>
        <v>10.018215881047988</v>
      </c>
      <c r="E6" s="55"/>
      <c r="F6" s="60">
        <v>34901</v>
      </c>
      <c r="G6" s="61" t="s">
        <v>105</v>
      </c>
      <c r="H6" s="150">
        <f>'INGRESOS DE FERIAS'!C13</f>
        <v>10000</v>
      </c>
      <c r="I6" s="106">
        <f>H6/H$19*100</f>
        <v>1.7774617845716316</v>
      </c>
    </row>
    <row r="7" spans="1:9" ht="15.75" thickBot="1" x14ac:dyDescent="0.25">
      <c r="A7" s="65"/>
      <c r="B7" s="25" t="s">
        <v>3</v>
      </c>
      <c r="C7" s="66">
        <f>SUM(C5:C6)-0.01</f>
        <v>227355.86573999992</v>
      </c>
      <c r="D7" s="30">
        <f>C7/C$68*100</f>
        <v>40.411636591101256</v>
      </c>
      <c r="E7" s="55"/>
      <c r="F7" s="60">
        <v>39900</v>
      </c>
      <c r="G7" s="61" t="s">
        <v>106</v>
      </c>
      <c r="H7" s="114">
        <v>2500</v>
      </c>
      <c r="I7" s="106">
        <f>H7/H$19*100</f>
        <v>0.44436544614290791</v>
      </c>
    </row>
    <row r="8" spans="1:9" ht="16.5" thickTop="1" thickBot="1" x14ac:dyDescent="0.25">
      <c r="A8" s="48"/>
      <c r="B8" s="55"/>
      <c r="C8" s="55"/>
      <c r="D8" s="67"/>
      <c r="E8" s="55"/>
      <c r="F8" s="64"/>
      <c r="G8" s="25" t="s">
        <v>9</v>
      </c>
      <c r="H8" s="27">
        <f>SUM(H5:H7)</f>
        <v>162500</v>
      </c>
      <c r="I8" s="27">
        <f>SUM(I5:I7)</f>
        <v>28.883753999289013</v>
      </c>
    </row>
    <row r="9" spans="1:9" ht="15.75" thickTop="1" x14ac:dyDescent="0.2">
      <c r="A9" s="68" t="s">
        <v>74</v>
      </c>
      <c r="B9" s="68"/>
      <c r="C9" s="68"/>
      <c r="D9" s="68"/>
      <c r="E9" s="55"/>
      <c r="F9" s="64"/>
      <c r="G9" s="55"/>
      <c r="H9" s="55"/>
      <c r="I9" s="55"/>
    </row>
    <row r="10" spans="1:9" ht="15" x14ac:dyDescent="0.2">
      <c r="A10" s="82" t="s">
        <v>147</v>
      </c>
      <c r="B10" s="107" t="s">
        <v>148</v>
      </c>
      <c r="C10" s="148">
        <v>100</v>
      </c>
      <c r="D10" s="50">
        <f t="shared" ref="D10:D52" si="0">C10/C$68*100</f>
        <v>1.7774617980305499E-2</v>
      </c>
      <c r="E10" s="55"/>
      <c r="F10" s="170" t="s">
        <v>38</v>
      </c>
      <c r="G10" s="170"/>
      <c r="H10" s="170"/>
      <c r="I10" s="170"/>
    </row>
    <row r="11" spans="1:9" x14ac:dyDescent="0.2">
      <c r="A11" s="48" t="s">
        <v>149</v>
      </c>
      <c r="B11" s="49" t="s">
        <v>151</v>
      </c>
      <c r="C11" s="149">
        <v>500</v>
      </c>
      <c r="D11" s="50">
        <f t="shared" si="0"/>
        <v>8.8873089901527494E-2</v>
      </c>
      <c r="E11" s="55"/>
      <c r="F11" s="60">
        <v>46100</v>
      </c>
      <c r="G11" s="61" t="s">
        <v>108</v>
      </c>
      <c r="H11" s="114">
        <v>175000</v>
      </c>
      <c r="I11" s="106">
        <f>H11/H$19*100</f>
        <v>31.105581230003555</v>
      </c>
    </row>
    <row r="12" spans="1:9" ht="12.75" customHeight="1" x14ac:dyDescent="0.2">
      <c r="A12" s="69" t="s">
        <v>27</v>
      </c>
      <c r="B12" s="54" t="s">
        <v>141</v>
      </c>
      <c r="C12" s="147">
        <v>6000</v>
      </c>
      <c r="D12" s="50">
        <f t="shared" si="0"/>
        <v>1.06647707881833</v>
      </c>
      <c r="E12" s="55"/>
      <c r="F12" s="60">
        <v>46200</v>
      </c>
      <c r="G12" s="61" t="s">
        <v>109</v>
      </c>
      <c r="H12" s="114">
        <v>225000</v>
      </c>
      <c r="I12" s="106">
        <f>H12/H$19*100</f>
        <v>39.992890152861719</v>
      </c>
    </row>
    <row r="13" spans="1:9" ht="13.5" customHeight="1" thickBot="1" x14ac:dyDescent="0.25">
      <c r="A13" s="53" t="s">
        <v>28</v>
      </c>
      <c r="B13" s="54" t="s">
        <v>115</v>
      </c>
      <c r="C13" s="147">
        <v>1000</v>
      </c>
      <c r="D13" s="50">
        <f t="shared" si="0"/>
        <v>0.17774617980305499</v>
      </c>
      <c r="E13" s="55"/>
      <c r="F13" s="64"/>
      <c r="G13" s="25" t="s">
        <v>10</v>
      </c>
      <c r="H13" s="26">
        <f>SUM(H11:H12)</f>
        <v>400000</v>
      </c>
      <c r="I13" s="26">
        <f>SUM(I11:I12)</f>
        <v>71.09847138286527</v>
      </c>
    </row>
    <row r="14" spans="1:9" ht="12.75" customHeight="1" thickTop="1" x14ac:dyDescent="0.2">
      <c r="A14" s="53" t="s">
        <v>29</v>
      </c>
      <c r="B14" s="54" t="s">
        <v>77</v>
      </c>
      <c r="C14" s="147">
        <v>500</v>
      </c>
      <c r="D14" s="50">
        <f t="shared" si="0"/>
        <v>8.8873089901527494E-2</v>
      </c>
      <c r="E14" s="55"/>
      <c r="F14" s="64"/>
      <c r="G14" s="55"/>
      <c r="H14" s="73"/>
      <c r="I14" s="74"/>
    </row>
    <row r="15" spans="1:9" ht="13.5" customHeight="1" x14ac:dyDescent="0.2">
      <c r="A15" s="53" t="s">
        <v>30</v>
      </c>
      <c r="B15" s="54" t="s">
        <v>145</v>
      </c>
      <c r="C15" s="147">
        <v>1500</v>
      </c>
      <c r="D15" s="50">
        <f t="shared" si="0"/>
        <v>0.2666192697045825</v>
      </c>
      <c r="E15" s="55"/>
      <c r="F15" s="108" t="s">
        <v>119</v>
      </c>
      <c r="G15" s="108"/>
      <c r="H15" s="108"/>
      <c r="I15" s="108"/>
    </row>
    <row r="16" spans="1:9" x14ac:dyDescent="0.2">
      <c r="A16" s="53" t="s">
        <v>31</v>
      </c>
      <c r="B16" s="54" t="s">
        <v>78</v>
      </c>
      <c r="C16" s="147">
        <v>1000</v>
      </c>
      <c r="D16" s="50">
        <f t="shared" si="0"/>
        <v>0.17774617980305499</v>
      </c>
      <c r="E16" s="55"/>
      <c r="F16" s="60">
        <v>52000</v>
      </c>
      <c r="G16" s="70" t="s">
        <v>107</v>
      </c>
      <c r="H16" s="92">
        <v>100</v>
      </c>
      <c r="I16" s="106">
        <f>H16/H$19*100</f>
        <v>1.7774617845716316E-2</v>
      </c>
    </row>
    <row r="17" spans="1:9" ht="12.75" customHeight="1" thickBot="1" x14ac:dyDescent="0.25">
      <c r="A17" s="53" t="s">
        <v>32</v>
      </c>
      <c r="B17" s="54" t="s">
        <v>79</v>
      </c>
      <c r="C17" s="147">
        <v>0</v>
      </c>
      <c r="D17" s="50">
        <f t="shared" si="0"/>
        <v>0</v>
      </c>
      <c r="E17" s="55"/>
      <c r="F17" s="64"/>
      <c r="G17" s="25" t="s">
        <v>11</v>
      </c>
      <c r="H17" s="26">
        <f>SUM(H16:H16)</f>
        <v>100</v>
      </c>
      <c r="I17" s="27">
        <f>SUM(I16:I16)</f>
        <v>1.7774617845716316E-2</v>
      </c>
    </row>
    <row r="18" spans="1:9" ht="13.5" thickTop="1" x14ac:dyDescent="0.2">
      <c r="A18" s="53" t="s">
        <v>33</v>
      </c>
      <c r="B18" s="54" t="s">
        <v>146</v>
      </c>
      <c r="C18" s="147">
        <v>2000</v>
      </c>
      <c r="D18" s="50">
        <f t="shared" si="0"/>
        <v>0.35549235960610998</v>
      </c>
      <c r="E18" s="55"/>
      <c r="F18" s="64"/>
      <c r="G18" s="72"/>
      <c r="H18" s="73"/>
      <c r="I18" s="74"/>
    </row>
    <row r="19" spans="1:9" ht="13.5" customHeight="1" x14ac:dyDescent="0.2">
      <c r="A19" s="53" t="s">
        <v>34</v>
      </c>
      <c r="B19" s="54" t="s">
        <v>142</v>
      </c>
      <c r="C19" s="147">
        <v>40000</v>
      </c>
      <c r="D19" s="50">
        <f t="shared" si="0"/>
        <v>7.1098471921222002</v>
      </c>
      <c r="E19" s="55"/>
      <c r="F19" s="64"/>
      <c r="G19" s="21" t="s">
        <v>127</v>
      </c>
      <c r="H19" s="22">
        <f>H8+H13+H17</f>
        <v>562600</v>
      </c>
      <c r="I19" s="76">
        <f>I8+I13+I17</f>
        <v>100</v>
      </c>
    </row>
    <row r="20" spans="1:9" ht="14.25" customHeight="1" x14ac:dyDescent="0.2">
      <c r="A20" s="53" t="s">
        <v>35</v>
      </c>
      <c r="B20" s="54" t="s">
        <v>80</v>
      </c>
      <c r="C20" s="147">
        <v>0</v>
      </c>
      <c r="D20" s="50">
        <f t="shared" si="0"/>
        <v>0</v>
      </c>
      <c r="E20" s="55"/>
      <c r="F20" s="64"/>
      <c r="G20" s="55"/>
      <c r="H20" s="74"/>
      <c r="I20" s="74"/>
    </row>
    <row r="21" spans="1:9" ht="12.75" customHeight="1" x14ac:dyDescent="0.2">
      <c r="A21" s="53" t="s">
        <v>40</v>
      </c>
      <c r="B21" s="54" t="s">
        <v>114</v>
      </c>
      <c r="C21" s="147">
        <v>0</v>
      </c>
      <c r="D21" s="50">
        <f t="shared" si="0"/>
        <v>0</v>
      </c>
      <c r="E21" s="55"/>
      <c r="F21" s="64"/>
      <c r="G21" s="75" t="s">
        <v>24</v>
      </c>
      <c r="H21" s="76">
        <f>H19-C68</f>
        <v>4.2600000742822886E-3</v>
      </c>
      <c r="I21" s="55"/>
    </row>
    <row r="22" spans="1:9" ht="12.75" customHeight="1" x14ac:dyDescent="0.2">
      <c r="A22" s="53" t="s">
        <v>41</v>
      </c>
      <c r="B22" s="54" t="s">
        <v>81</v>
      </c>
      <c r="C22" s="147">
        <v>4000</v>
      </c>
      <c r="D22" s="50">
        <f t="shared" si="0"/>
        <v>0.71098471921221995</v>
      </c>
      <c r="E22" s="55"/>
    </row>
    <row r="23" spans="1:9" ht="12.75" customHeight="1" x14ac:dyDescent="0.2">
      <c r="A23" s="77" t="s">
        <v>42</v>
      </c>
      <c r="B23" s="54" t="s">
        <v>82</v>
      </c>
      <c r="C23" s="147">
        <v>2000</v>
      </c>
      <c r="D23" s="50">
        <f t="shared" si="0"/>
        <v>0.35549235960610998</v>
      </c>
      <c r="E23" s="55"/>
      <c r="F23" s="64"/>
      <c r="G23" s="55"/>
      <c r="H23" s="55"/>
      <c r="I23" s="74"/>
    </row>
    <row r="24" spans="1:9" ht="12.75" customHeight="1" x14ac:dyDescent="0.2">
      <c r="A24" s="77" t="s">
        <v>43</v>
      </c>
      <c r="B24" s="54" t="s">
        <v>83</v>
      </c>
      <c r="C24" s="147">
        <v>200</v>
      </c>
      <c r="D24" s="50">
        <f t="shared" si="0"/>
        <v>3.5549235960610999E-2</v>
      </c>
      <c r="E24" s="55"/>
      <c r="F24" s="64"/>
      <c r="G24" s="55"/>
      <c r="H24" s="55"/>
      <c r="I24" s="55"/>
    </row>
    <row r="25" spans="1:9" ht="12.75" customHeight="1" x14ac:dyDescent="0.2">
      <c r="A25" s="77" t="s">
        <v>44</v>
      </c>
      <c r="B25" s="54" t="s">
        <v>84</v>
      </c>
      <c r="C25" s="147">
        <v>0</v>
      </c>
      <c r="D25" s="50">
        <f t="shared" si="0"/>
        <v>0</v>
      </c>
      <c r="E25" s="55"/>
      <c r="F25" s="55"/>
      <c r="G25" s="55"/>
      <c r="H25" s="55"/>
      <c r="I25" s="55"/>
    </row>
    <row r="26" spans="1:9" ht="12.75" customHeight="1" x14ac:dyDescent="0.2">
      <c r="A26" s="77" t="s">
        <v>45</v>
      </c>
      <c r="B26" s="54" t="s">
        <v>85</v>
      </c>
      <c r="C26" s="147">
        <v>5000</v>
      </c>
      <c r="D26" s="50">
        <f t="shared" si="0"/>
        <v>0.88873089901527502</v>
      </c>
      <c r="E26" s="55"/>
      <c r="F26" s="55"/>
      <c r="G26" s="55"/>
      <c r="H26" s="55"/>
      <c r="I26" s="55"/>
    </row>
    <row r="27" spans="1:9" ht="12.75" customHeight="1" x14ac:dyDescent="0.2">
      <c r="A27" s="77" t="s">
        <v>46</v>
      </c>
      <c r="B27" s="54" t="s">
        <v>86</v>
      </c>
      <c r="C27" s="147">
        <v>16500</v>
      </c>
      <c r="D27" s="50">
        <f t="shared" si="0"/>
        <v>2.9328119667504073</v>
      </c>
      <c r="E27" s="55"/>
      <c r="F27" s="55"/>
      <c r="G27" s="55"/>
      <c r="H27" s="55"/>
      <c r="I27" s="55"/>
    </row>
    <row r="28" spans="1:9" ht="12.75" customHeight="1" x14ac:dyDescent="0.2">
      <c r="A28" s="77" t="s">
        <v>47</v>
      </c>
      <c r="B28" s="54" t="s">
        <v>113</v>
      </c>
      <c r="C28" s="147">
        <v>0</v>
      </c>
      <c r="D28" s="50">
        <f t="shared" si="0"/>
        <v>0</v>
      </c>
      <c r="E28" s="55"/>
      <c r="F28" s="55"/>
      <c r="G28" s="55"/>
      <c r="H28" s="55"/>
      <c r="I28" s="55"/>
    </row>
    <row r="29" spans="1:9" ht="12.75" customHeight="1" x14ac:dyDescent="0.2">
      <c r="A29" s="77" t="s">
        <v>48</v>
      </c>
      <c r="B29" s="54" t="s">
        <v>87</v>
      </c>
      <c r="C29" s="147">
        <v>20000</v>
      </c>
      <c r="D29" s="50">
        <f t="shared" si="0"/>
        <v>3.5549235960611001</v>
      </c>
      <c r="E29" s="55"/>
      <c r="F29" s="55"/>
      <c r="G29" s="55"/>
      <c r="H29" s="55"/>
      <c r="I29" s="55"/>
    </row>
    <row r="30" spans="1:9" ht="12.75" customHeight="1" x14ac:dyDescent="0.2">
      <c r="A30" s="77" t="s">
        <v>49</v>
      </c>
      <c r="B30" s="54" t="s">
        <v>143</v>
      </c>
      <c r="C30" s="147">
        <v>1000</v>
      </c>
      <c r="D30" s="50">
        <f t="shared" si="0"/>
        <v>0.17774617980305499</v>
      </c>
      <c r="E30" s="55"/>
      <c r="F30" s="55"/>
      <c r="G30" s="55"/>
      <c r="H30" s="55"/>
      <c r="I30" s="55"/>
    </row>
    <row r="31" spans="1:9" ht="12.75" customHeight="1" x14ac:dyDescent="0.2">
      <c r="A31" s="77" t="s">
        <v>50</v>
      </c>
      <c r="B31" s="54" t="s">
        <v>88</v>
      </c>
      <c r="C31" s="147">
        <v>0</v>
      </c>
      <c r="D31" s="50">
        <f t="shared" si="0"/>
        <v>0</v>
      </c>
      <c r="E31" s="55"/>
      <c r="F31" s="55"/>
      <c r="G31" s="78"/>
      <c r="H31" s="55"/>
      <c r="I31" s="55"/>
    </row>
    <row r="32" spans="1:9" ht="12.75" customHeight="1" x14ac:dyDescent="0.2">
      <c r="A32" s="77" t="s">
        <v>51</v>
      </c>
      <c r="B32" s="54" t="s">
        <v>89</v>
      </c>
      <c r="C32" s="147">
        <v>0</v>
      </c>
      <c r="D32" s="50">
        <f t="shared" si="0"/>
        <v>0</v>
      </c>
      <c r="E32" s="55"/>
      <c r="F32" s="55"/>
      <c r="G32" s="78"/>
      <c r="H32" s="74"/>
      <c r="I32" s="55"/>
    </row>
    <row r="33" spans="1:9" ht="12.75" customHeight="1" x14ac:dyDescent="0.2">
      <c r="A33" s="77" t="s">
        <v>52</v>
      </c>
      <c r="B33" s="54" t="s">
        <v>112</v>
      </c>
      <c r="C33" s="147">
        <v>0</v>
      </c>
      <c r="D33" s="50">
        <f t="shared" si="0"/>
        <v>0</v>
      </c>
      <c r="E33" s="55"/>
      <c r="F33" s="55"/>
      <c r="G33" s="78"/>
      <c r="H33" s="79"/>
      <c r="I33" s="55"/>
    </row>
    <row r="34" spans="1:9" ht="12.75" customHeight="1" x14ac:dyDescent="0.2">
      <c r="A34" s="77" t="s">
        <v>53</v>
      </c>
      <c r="B34" s="54" t="s">
        <v>90</v>
      </c>
      <c r="C34" s="147">
        <v>12000</v>
      </c>
      <c r="D34" s="50">
        <f t="shared" si="0"/>
        <v>2.13295415763666</v>
      </c>
      <c r="E34" s="55"/>
      <c r="F34" s="55"/>
      <c r="G34" s="78"/>
      <c r="H34" s="74"/>
      <c r="I34" s="55"/>
    </row>
    <row r="35" spans="1:9" ht="12.75" customHeight="1" x14ac:dyDescent="0.2">
      <c r="A35" s="77" t="s">
        <v>54</v>
      </c>
      <c r="B35" s="54" t="s">
        <v>91</v>
      </c>
      <c r="C35" s="147">
        <v>40000</v>
      </c>
      <c r="D35" s="50">
        <f t="shared" si="0"/>
        <v>7.1098471921222002</v>
      </c>
      <c r="E35" s="55"/>
      <c r="F35" s="55"/>
      <c r="G35" s="78"/>
      <c r="H35" s="79"/>
      <c r="I35" s="55"/>
    </row>
    <row r="36" spans="1:9" ht="12.75" customHeight="1" x14ac:dyDescent="0.2">
      <c r="A36" s="77" t="s">
        <v>55</v>
      </c>
      <c r="B36" s="54" t="s">
        <v>111</v>
      </c>
      <c r="C36" s="147">
        <v>2000</v>
      </c>
      <c r="D36" s="50">
        <f t="shared" si="0"/>
        <v>0.35549235960610998</v>
      </c>
      <c r="E36" s="55"/>
      <c r="F36" s="55"/>
      <c r="G36" s="80"/>
      <c r="H36" s="74"/>
      <c r="I36" s="55"/>
    </row>
    <row r="37" spans="1:9" ht="12.75" customHeight="1" x14ac:dyDescent="0.2">
      <c r="A37" s="77" t="s">
        <v>56</v>
      </c>
      <c r="B37" s="54" t="s">
        <v>92</v>
      </c>
      <c r="C37" s="147">
        <v>60000</v>
      </c>
      <c r="D37" s="50">
        <f t="shared" si="0"/>
        <v>10.664770788183299</v>
      </c>
      <c r="E37" s="55"/>
      <c r="F37" s="55"/>
      <c r="G37" s="55"/>
      <c r="H37" s="81"/>
      <c r="I37" s="55"/>
    </row>
    <row r="38" spans="1:9" ht="12.75" customHeight="1" x14ac:dyDescent="0.2">
      <c r="A38" s="77" t="s">
        <v>57</v>
      </c>
      <c r="B38" s="54" t="s">
        <v>117</v>
      </c>
      <c r="C38" s="147">
        <v>2000</v>
      </c>
      <c r="D38" s="50">
        <f t="shared" si="0"/>
        <v>0.35549235960610998</v>
      </c>
      <c r="E38" s="55"/>
      <c r="F38" s="55"/>
      <c r="G38" s="55"/>
      <c r="H38" s="55"/>
      <c r="I38" s="55"/>
    </row>
    <row r="39" spans="1:9" ht="12.75" customHeight="1" x14ac:dyDescent="0.2">
      <c r="A39" s="77" t="s">
        <v>58</v>
      </c>
      <c r="B39" s="54" t="s">
        <v>93</v>
      </c>
      <c r="C39" s="147">
        <v>0</v>
      </c>
      <c r="D39" s="50">
        <f t="shared" si="0"/>
        <v>0</v>
      </c>
      <c r="E39" s="55"/>
      <c r="F39" s="55"/>
      <c r="G39" s="55"/>
      <c r="H39" s="55"/>
      <c r="I39" s="55"/>
    </row>
    <row r="40" spans="1:9" ht="12.75" customHeight="1" x14ac:dyDescent="0.2">
      <c r="A40" s="82" t="s">
        <v>59</v>
      </c>
      <c r="B40" s="54" t="s">
        <v>94</v>
      </c>
      <c r="C40" s="148">
        <v>8000</v>
      </c>
      <c r="D40" s="50">
        <f t="shared" si="0"/>
        <v>1.4219694384244399</v>
      </c>
      <c r="E40" s="55"/>
      <c r="F40" s="55"/>
      <c r="G40" s="55"/>
      <c r="H40" s="55"/>
      <c r="I40" s="55"/>
    </row>
    <row r="41" spans="1:9" ht="12.75" customHeight="1" x14ac:dyDescent="0.2">
      <c r="A41" s="77" t="s">
        <v>60</v>
      </c>
      <c r="B41" s="54" t="s">
        <v>161</v>
      </c>
      <c r="C41" s="147">
        <v>13000</v>
      </c>
      <c r="D41" s="50">
        <f t="shared" si="0"/>
        <v>2.310700337439715</v>
      </c>
      <c r="E41" s="55"/>
      <c r="F41" s="55"/>
      <c r="G41" s="55"/>
      <c r="H41" s="55"/>
      <c r="I41" s="55"/>
    </row>
    <row r="42" spans="1:9" ht="12.75" customHeight="1" x14ac:dyDescent="0.2">
      <c r="A42" s="77" t="s">
        <v>61</v>
      </c>
      <c r="B42" s="54" t="s">
        <v>144</v>
      </c>
      <c r="C42" s="147">
        <v>10000</v>
      </c>
      <c r="D42" s="50">
        <f t="shared" si="0"/>
        <v>1.77746179803055</v>
      </c>
      <c r="E42" s="55"/>
      <c r="F42" s="55"/>
      <c r="G42" s="55"/>
      <c r="H42" s="55"/>
      <c r="I42" s="55"/>
    </row>
    <row r="43" spans="1:9" ht="12.75" customHeight="1" x14ac:dyDescent="0.2">
      <c r="A43" s="77" t="s">
        <v>62</v>
      </c>
      <c r="B43" s="54" t="s">
        <v>95</v>
      </c>
      <c r="C43" s="147">
        <v>9000</v>
      </c>
      <c r="D43" s="50">
        <f t="shared" si="0"/>
        <v>1.599715618227495</v>
      </c>
      <c r="E43" s="55"/>
      <c r="F43" s="55"/>
      <c r="G43" s="55"/>
      <c r="H43" s="55"/>
      <c r="I43" s="55"/>
    </row>
    <row r="44" spans="1:9" ht="12.75" customHeight="1" x14ac:dyDescent="0.2">
      <c r="A44" s="77" t="s">
        <v>63</v>
      </c>
      <c r="B44" s="54" t="s">
        <v>96</v>
      </c>
      <c r="C44" s="147">
        <v>200</v>
      </c>
      <c r="D44" s="50">
        <f t="shared" si="0"/>
        <v>3.5549235960610999E-2</v>
      </c>
      <c r="E44" s="55"/>
      <c r="F44" s="55"/>
      <c r="G44" s="55"/>
      <c r="H44" s="55"/>
      <c r="I44" s="55"/>
    </row>
    <row r="45" spans="1:9" ht="12.75" customHeight="1" x14ac:dyDescent="0.2">
      <c r="A45" s="77" t="s">
        <v>64</v>
      </c>
      <c r="B45" s="54" t="s">
        <v>118</v>
      </c>
      <c r="C45" s="147">
        <v>10000</v>
      </c>
      <c r="D45" s="50">
        <f t="shared" si="0"/>
        <v>1.77746179803055</v>
      </c>
      <c r="E45" s="55"/>
      <c r="F45" s="55"/>
      <c r="G45" s="55"/>
      <c r="H45" s="55"/>
      <c r="I45" s="55"/>
    </row>
    <row r="46" spans="1:9" ht="12.75" customHeight="1" x14ac:dyDescent="0.2">
      <c r="A46" s="77" t="s">
        <v>174</v>
      </c>
      <c r="B46" s="54" t="s">
        <v>175</v>
      </c>
      <c r="C46" s="147">
        <v>20000</v>
      </c>
      <c r="D46" s="50">
        <f t="shared" si="0"/>
        <v>3.5549235960611001</v>
      </c>
      <c r="E46" s="55"/>
      <c r="F46" s="55"/>
      <c r="G46" s="55"/>
      <c r="H46" s="55"/>
      <c r="I46" s="55"/>
    </row>
    <row r="47" spans="1:9" ht="12.75" customHeight="1" x14ac:dyDescent="0.2">
      <c r="A47" s="77" t="s">
        <v>65</v>
      </c>
      <c r="B47" s="54" t="s">
        <v>97</v>
      </c>
      <c r="C47" s="147">
        <v>6000</v>
      </c>
      <c r="D47" s="50">
        <f t="shared" si="0"/>
        <v>1.06647707881833</v>
      </c>
      <c r="E47" s="55"/>
      <c r="F47" s="55"/>
      <c r="G47" s="55"/>
      <c r="H47" s="55"/>
      <c r="I47" s="55"/>
    </row>
    <row r="48" spans="1:9" ht="13.15" customHeight="1" x14ac:dyDescent="0.2">
      <c r="A48" s="77" t="s">
        <v>66</v>
      </c>
      <c r="B48" s="54" t="s">
        <v>98</v>
      </c>
      <c r="C48" s="147">
        <v>0</v>
      </c>
      <c r="D48" s="50">
        <f t="shared" si="0"/>
        <v>0</v>
      </c>
      <c r="E48" s="55"/>
      <c r="F48" s="55"/>
      <c r="G48" s="55"/>
      <c r="H48" s="55"/>
      <c r="I48" s="55"/>
    </row>
    <row r="49" spans="1:9" ht="13.15" customHeight="1" x14ac:dyDescent="0.2">
      <c r="A49" s="77" t="s">
        <v>67</v>
      </c>
      <c r="B49" s="54" t="s">
        <v>99</v>
      </c>
      <c r="C49" s="147">
        <v>200</v>
      </c>
      <c r="D49" s="50">
        <f t="shared" si="0"/>
        <v>3.5549235960610999E-2</v>
      </c>
      <c r="E49" s="55"/>
      <c r="F49" s="55"/>
      <c r="G49" s="55"/>
      <c r="H49" s="55"/>
      <c r="I49" s="55"/>
    </row>
    <row r="50" spans="1:9" ht="13.9" customHeight="1" x14ac:dyDescent="0.2">
      <c r="A50" s="77" t="s">
        <v>68</v>
      </c>
      <c r="B50" s="54" t="s">
        <v>110</v>
      </c>
      <c r="C50" s="147">
        <v>400</v>
      </c>
      <c r="D50" s="50">
        <f t="shared" si="0"/>
        <v>7.1098471921221998E-2</v>
      </c>
      <c r="E50" s="55"/>
      <c r="F50" s="55"/>
      <c r="G50" s="55"/>
      <c r="H50" s="55"/>
      <c r="I50" s="55"/>
    </row>
    <row r="51" spans="1:9" ht="13.9" customHeight="1" x14ac:dyDescent="0.2">
      <c r="A51" s="77" t="s">
        <v>195</v>
      </c>
      <c r="B51" s="54" t="s">
        <v>196</v>
      </c>
      <c r="C51" s="147">
        <v>28544.13</v>
      </c>
      <c r="D51" s="50">
        <f t="shared" si="0"/>
        <v>5.0736100633017767</v>
      </c>
      <c r="E51" s="55"/>
      <c r="F51" s="55"/>
      <c r="G51" s="55"/>
      <c r="H51" s="55"/>
      <c r="I51" s="55"/>
    </row>
    <row r="52" spans="1:9" ht="13.9" customHeight="1" thickBot="1" x14ac:dyDescent="0.25">
      <c r="A52" s="48"/>
      <c r="B52" s="158" t="s">
        <v>4</v>
      </c>
      <c r="C52" s="159">
        <f>SUM(C10:C51)</f>
        <v>322644.13</v>
      </c>
      <c r="D52" s="160">
        <f t="shared" si="0"/>
        <v>57.348761543380256</v>
      </c>
      <c r="E52" s="55"/>
      <c r="F52" s="55"/>
      <c r="G52" s="55"/>
      <c r="H52" s="55"/>
      <c r="I52" s="55"/>
    </row>
    <row r="53" spans="1:9" ht="15.75" thickTop="1" x14ac:dyDescent="0.2">
      <c r="A53" s="84"/>
      <c r="B53" s="55"/>
      <c r="C53" s="85"/>
      <c r="D53" s="86"/>
      <c r="E53" s="55"/>
      <c r="F53" s="55"/>
      <c r="G53" s="55"/>
      <c r="H53" s="55"/>
      <c r="I53" s="55"/>
    </row>
    <row r="54" spans="1:9" ht="15" x14ac:dyDescent="0.2">
      <c r="A54" s="88" t="s">
        <v>14</v>
      </c>
      <c r="B54" s="88"/>
      <c r="C54" s="88"/>
      <c r="D54" s="88"/>
      <c r="E54" s="55"/>
      <c r="F54" s="55"/>
      <c r="G54" s="55"/>
      <c r="H54" s="55"/>
      <c r="I54" s="55"/>
    </row>
    <row r="55" spans="1:9" x14ac:dyDescent="0.2">
      <c r="A55" s="82" t="s">
        <v>69</v>
      </c>
      <c r="B55" s="70" t="s">
        <v>100</v>
      </c>
      <c r="C55" s="113">
        <v>100</v>
      </c>
      <c r="D55" s="50">
        <f>C55/C$68*100</f>
        <v>1.7774617980305499E-2</v>
      </c>
      <c r="E55" s="55"/>
      <c r="F55" s="55"/>
      <c r="G55" s="55"/>
      <c r="H55" s="55"/>
      <c r="I55" s="55"/>
    </row>
    <row r="56" spans="1:9" x14ac:dyDescent="0.2">
      <c r="A56" s="82" t="s">
        <v>70</v>
      </c>
      <c r="B56" s="70" t="s">
        <v>101</v>
      </c>
      <c r="C56" s="92">
        <v>500</v>
      </c>
      <c r="D56" s="50">
        <f>C56/C$68*100</f>
        <v>8.8873089901527494E-2</v>
      </c>
      <c r="E56" s="55"/>
      <c r="F56" s="55"/>
      <c r="G56" s="55"/>
      <c r="H56" s="55"/>
      <c r="I56" s="55"/>
    </row>
    <row r="57" spans="1:9" ht="12.75" customHeight="1" thickBot="1" x14ac:dyDescent="0.25">
      <c r="A57" s="65"/>
      <c r="B57" s="29" t="s">
        <v>5</v>
      </c>
      <c r="C57" s="27">
        <f>SUM(C55:C56)</f>
        <v>600</v>
      </c>
      <c r="D57" s="30">
        <f>C57/C$68*100</f>
        <v>0.106647707881833</v>
      </c>
      <c r="E57" s="55"/>
      <c r="F57" s="87"/>
      <c r="G57" s="87"/>
      <c r="H57" s="87"/>
      <c r="I57" s="87"/>
    </row>
    <row r="58" spans="1:9" ht="13.5" thickTop="1" x14ac:dyDescent="0.2">
      <c r="A58" s="48"/>
      <c r="B58" s="90"/>
      <c r="C58" s="91"/>
      <c r="D58" s="86"/>
      <c r="E58" s="55"/>
      <c r="F58" s="55"/>
      <c r="G58" s="55"/>
      <c r="H58" s="55"/>
      <c r="I58" s="55"/>
    </row>
    <row r="59" spans="1:9" s="14" customFormat="1" ht="15" x14ac:dyDescent="0.2">
      <c r="A59" s="88" t="s">
        <v>38</v>
      </c>
      <c r="B59" s="88"/>
      <c r="C59" s="88"/>
      <c r="D59" s="88"/>
      <c r="E59" s="87"/>
      <c r="F59" s="55"/>
      <c r="G59" s="55"/>
      <c r="H59" s="55"/>
      <c r="I59" s="55"/>
    </row>
    <row r="60" spans="1:9" s="14" customFormat="1" ht="15.75" thickBot="1" x14ac:dyDescent="0.25">
      <c r="A60" s="65"/>
      <c r="B60" s="29" t="s">
        <v>36</v>
      </c>
      <c r="C60" s="27">
        <v>0</v>
      </c>
      <c r="D60" s="30">
        <f>C60/C$68*100</f>
        <v>0</v>
      </c>
      <c r="E60" s="87"/>
      <c r="F60" s="55"/>
      <c r="G60" s="55"/>
      <c r="H60" s="55"/>
      <c r="I60" s="55"/>
    </row>
    <row r="61" spans="1:9" ht="13.5" thickTop="1" x14ac:dyDescent="0.2">
      <c r="A61" s="48"/>
      <c r="B61" s="96"/>
      <c r="C61" s="97"/>
      <c r="D61" s="86"/>
      <c r="E61" s="55"/>
      <c r="F61" s="55"/>
      <c r="G61" s="55"/>
      <c r="H61" s="55"/>
      <c r="I61" s="55"/>
    </row>
    <row r="62" spans="1:9" ht="15" x14ac:dyDescent="0.2">
      <c r="A62" s="88" t="s">
        <v>37</v>
      </c>
      <c r="B62" s="88"/>
      <c r="C62" s="88"/>
      <c r="D62" s="88"/>
      <c r="E62" s="55"/>
      <c r="F62" s="55"/>
      <c r="G62" s="55"/>
      <c r="H62" s="55"/>
      <c r="I62" s="55"/>
    </row>
    <row r="63" spans="1:9" x14ac:dyDescent="0.2">
      <c r="A63" s="82" t="s">
        <v>71</v>
      </c>
      <c r="B63" s="54" t="s">
        <v>102</v>
      </c>
      <c r="C63" s="113">
        <v>12000</v>
      </c>
      <c r="D63" s="50">
        <f>C63/C$68*100</f>
        <v>2.13295415763666</v>
      </c>
      <c r="E63" s="55"/>
      <c r="F63" s="55"/>
      <c r="G63" s="55"/>
      <c r="H63" s="55"/>
      <c r="I63" s="55"/>
    </row>
    <row r="64" spans="1:9" ht="15.75" x14ac:dyDescent="0.2">
      <c r="A64" s="82" t="s">
        <v>72</v>
      </c>
      <c r="B64" s="54" t="s">
        <v>103</v>
      </c>
      <c r="C64" s="113">
        <v>0</v>
      </c>
      <c r="D64" s="50">
        <f>C64/C$68*100</f>
        <v>0</v>
      </c>
      <c r="E64" s="55"/>
      <c r="F64" s="55"/>
      <c r="G64" s="55"/>
      <c r="H64" s="95"/>
      <c r="I64" s="55"/>
    </row>
    <row r="65" spans="1:9" ht="14.25" x14ac:dyDescent="0.2">
      <c r="A65" s="82" t="s">
        <v>73</v>
      </c>
      <c r="B65" s="54" t="s">
        <v>116</v>
      </c>
      <c r="C65" s="113">
        <v>0</v>
      </c>
      <c r="D65" s="50">
        <f>C65/C$68*100</f>
        <v>0</v>
      </c>
      <c r="E65" s="55"/>
      <c r="F65" s="87"/>
      <c r="G65" s="98"/>
      <c r="H65" s="87"/>
      <c r="I65" s="87"/>
    </row>
    <row r="66" spans="1:9" ht="15.75" thickBot="1" x14ac:dyDescent="0.25">
      <c r="A66" s="65"/>
      <c r="B66" s="29" t="s">
        <v>39</v>
      </c>
      <c r="C66" s="27">
        <f>SUM(C63:C65)</f>
        <v>12000</v>
      </c>
      <c r="D66" s="30">
        <f>C66/C$68*100</f>
        <v>2.13295415763666</v>
      </c>
      <c r="E66" s="55"/>
      <c r="F66" s="55"/>
      <c r="G66" s="55"/>
      <c r="H66" s="55"/>
      <c r="I66" s="55"/>
    </row>
    <row r="67" spans="1:9" s="14" customFormat="1" ht="15" thickTop="1" x14ac:dyDescent="0.2">
      <c r="A67" s="48"/>
      <c r="B67" s="96"/>
      <c r="C67" s="97"/>
      <c r="D67" s="86"/>
      <c r="E67" s="87"/>
      <c r="F67" s="55"/>
      <c r="G67" s="55"/>
      <c r="H67" s="55"/>
      <c r="I67" s="55"/>
    </row>
    <row r="68" spans="1:9" ht="15.75" x14ac:dyDescent="0.2">
      <c r="A68" s="48"/>
      <c r="B68" s="109" t="s">
        <v>126</v>
      </c>
      <c r="C68" s="101">
        <f>C7+C52+C57+C60+C66</f>
        <v>562599.99573999993</v>
      </c>
      <c r="D68" s="110">
        <f>D7+D52+D57+D60+D66</f>
        <v>100</v>
      </c>
      <c r="E68" s="55"/>
      <c r="F68" s="55"/>
      <c r="G68" s="55"/>
      <c r="H68" s="55"/>
      <c r="I68" s="55"/>
    </row>
    <row r="69" spans="1:9" x14ac:dyDescent="0.2">
      <c r="E69" s="55"/>
      <c r="F69" s="55"/>
      <c r="G69" s="55"/>
      <c r="H69" s="55"/>
      <c r="I69" s="55"/>
    </row>
    <row r="70" spans="1:9" x14ac:dyDescent="0.2">
      <c r="E70" s="55"/>
      <c r="F70" s="55"/>
      <c r="G70" s="55"/>
      <c r="H70" s="55"/>
      <c r="I70" s="55"/>
    </row>
    <row r="71" spans="1:9" x14ac:dyDescent="0.2">
      <c r="E71" s="55"/>
      <c r="F71" s="55"/>
      <c r="G71" s="55"/>
      <c r="H71" s="55"/>
      <c r="I71" s="55"/>
    </row>
    <row r="72" spans="1:9" x14ac:dyDescent="0.2">
      <c r="A72" s="48"/>
      <c r="B72" s="55"/>
      <c r="C72" s="55"/>
      <c r="D72" s="55"/>
      <c r="E72" s="55"/>
      <c r="F72" s="55"/>
      <c r="G72" s="55"/>
      <c r="H72" s="55"/>
      <c r="I72" s="55"/>
    </row>
    <row r="73" spans="1:9" x14ac:dyDescent="0.2">
      <c r="A73" s="48"/>
      <c r="B73" s="55"/>
      <c r="C73" s="55"/>
      <c r="D73" s="67"/>
      <c r="E73" s="55"/>
      <c r="F73" s="55"/>
      <c r="G73" s="55"/>
      <c r="H73" s="55"/>
      <c r="I73" s="55"/>
    </row>
    <row r="74" spans="1:9" x14ac:dyDescent="0.2">
      <c r="A74" s="48"/>
      <c r="B74" s="55"/>
      <c r="C74" s="55"/>
      <c r="D74" s="67"/>
      <c r="E74" s="55"/>
      <c r="F74" s="55"/>
      <c r="G74" s="55"/>
      <c r="H74" s="55"/>
      <c r="I74" s="55"/>
    </row>
  </sheetData>
  <mergeCells count="6">
    <mergeCell ref="F10:I10"/>
    <mergeCell ref="A2:D2"/>
    <mergeCell ref="F2:I2"/>
    <mergeCell ref="A1:I1"/>
    <mergeCell ref="F4:I4"/>
    <mergeCell ref="A4:D4"/>
  </mergeCells>
  <pageMargins left="0" right="0" top="0" bottom="0" header="0" footer="0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8"/>
  <sheetViews>
    <sheetView tabSelected="1" topLeftCell="B4" zoomScale="110" zoomScaleNormal="110" workbookViewId="0">
      <selection activeCell="C9" sqref="C9"/>
    </sheetView>
  </sheetViews>
  <sheetFormatPr baseColWidth="10" defaultRowHeight="12.75" x14ac:dyDescent="0.2"/>
  <cols>
    <col min="1" max="1" width="13.28515625" style="13" bestFit="1" customWidth="1"/>
    <col min="2" max="2" width="42.28515625" bestFit="1" customWidth="1"/>
    <col min="3" max="3" width="13.140625" customWidth="1"/>
    <col min="4" max="4" width="12" style="2" customWidth="1"/>
    <col min="5" max="5" width="12.7109375" style="2" bestFit="1" customWidth="1"/>
    <col min="6" max="6" width="2.42578125" customWidth="1"/>
    <col min="7" max="7" width="7.85546875" customWidth="1"/>
    <col min="8" max="8" width="38" bestFit="1" customWidth="1"/>
    <col min="9" max="9" width="12.85546875" customWidth="1"/>
    <col min="10" max="10" width="12.140625" bestFit="1" customWidth="1"/>
    <col min="11" max="11" width="11.28515625" bestFit="1" customWidth="1"/>
  </cols>
  <sheetData>
    <row r="1" spans="1:15" ht="44.25" customHeight="1" x14ac:dyDescent="0.2">
      <c r="A1" s="175" t="s">
        <v>198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5" ht="16.5" customHeight="1" thickBot="1" x14ac:dyDescent="0.25">
      <c r="A2" s="171" t="s">
        <v>1</v>
      </c>
      <c r="B2" s="171"/>
      <c r="C2" s="171"/>
      <c r="D2" s="171"/>
      <c r="E2" s="171"/>
      <c r="F2" s="55"/>
      <c r="G2" s="172" t="s">
        <v>0</v>
      </c>
      <c r="H2" s="172"/>
      <c r="I2" s="172"/>
      <c r="J2" s="172"/>
      <c r="K2" s="172"/>
    </row>
    <row r="3" spans="1:15" ht="15" customHeight="1" x14ac:dyDescent="0.2">
      <c r="A3" s="191"/>
      <c r="B3" s="192"/>
      <c r="C3" s="176" t="s">
        <v>7</v>
      </c>
      <c r="D3" s="176"/>
      <c r="E3" s="176" t="s">
        <v>139</v>
      </c>
      <c r="F3" s="55"/>
      <c r="G3" s="55"/>
      <c r="H3" s="55"/>
      <c r="I3" s="177" t="s">
        <v>8</v>
      </c>
      <c r="J3" s="177"/>
      <c r="K3" s="176" t="s">
        <v>139</v>
      </c>
    </row>
    <row r="4" spans="1:15" ht="13.15" customHeight="1" x14ac:dyDescent="0.2">
      <c r="A4" s="191"/>
      <c r="B4" s="192"/>
      <c r="C4" s="193">
        <v>2021</v>
      </c>
      <c r="D4" s="193">
        <v>2020</v>
      </c>
      <c r="E4" s="194"/>
      <c r="F4" s="55"/>
      <c r="G4" s="55"/>
      <c r="H4" s="55"/>
      <c r="I4" s="47">
        <v>2021</v>
      </c>
      <c r="J4" s="47">
        <v>2020</v>
      </c>
      <c r="K4" s="178"/>
    </row>
    <row r="5" spans="1:15" ht="15" customHeight="1" x14ac:dyDescent="0.2">
      <c r="A5" s="195" t="s">
        <v>13</v>
      </c>
      <c r="B5" s="195"/>
      <c r="C5" s="195"/>
      <c r="D5" s="195"/>
      <c r="E5" s="195"/>
      <c r="F5" s="55"/>
      <c r="G5" s="174" t="s">
        <v>186</v>
      </c>
      <c r="H5" s="174"/>
      <c r="I5" s="174"/>
      <c r="J5" s="174"/>
      <c r="K5" s="174"/>
    </row>
    <row r="6" spans="1:15" x14ac:dyDescent="0.2">
      <c r="A6" s="196" t="s">
        <v>25</v>
      </c>
      <c r="B6" s="58" t="s">
        <v>75</v>
      </c>
      <c r="C6" s="59">
        <f>PROYECTO!C5</f>
        <v>170993.39361999996</v>
      </c>
      <c r="D6" s="59">
        <v>119926.60284791667</v>
      </c>
      <c r="E6" s="52">
        <f>(C6-D6)/D6</f>
        <v>0.42581703774968893</v>
      </c>
      <c r="F6" s="55"/>
      <c r="G6" s="60">
        <v>34900</v>
      </c>
      <c r="H6" s="61" t="s">
        <v>104</v>
      </c>
      <c r="I6" s="62">
        <f>PROYECTO!H5</f>
        <v>150000</v>
      </c>
      <c r="J6" s="62">
        <v>40852.554545454543</v>
      </c>
      <c r="K6" s="52">
        <f>(I6-J6)/J6</f>
        <v>2.6717410127462826</v>
      </c>
    </row>
    <row r="7" spans="1:15" x14ac:dyDescent="0.2">
      <c r="A7" s="196" t="s">
        <v>26</v>
      </c>
      <c r="B7" s="58" t="s">
        <v>76</v>
      </c>
      <c r="C7" s="63">
        <f>PROYECTO!C6</f>
        <v>56362.482119999979</v>
      </c>
      <c r="D7" s="59">
        <v>54715.28</v>
      </c>
      <c r="E7" s="52">
        <f>(C7-D7)/D7</f>
        <v>3.0104974698109559E-2</v>
      </c>
      <c r="F7" s="55"/>
      <c r="G7" s="60">
        <v>34901</v>
      </c>
      <c r="H7" s="61" t="s">
        <v>105</v>
      </c>
      <c r="I7" s="62">
        <f>PROYECTO!H6</f>
        <v>10000</v>
      </c>
      <c r="J7" s="62">
        <v>5363.6363636363631</v>
      </c>
      <c r="K7" s="52">
        <f t="shared" ref="K7:K9" si="0">(I7-J7)/J7</f>
        <v>0.8644067796610172</v>
      </c>
    </row>
    <row r="8" spans="1:15" ht="15.75" thickBot="1" x14ac:dyDescent="0.25">
      <c r="A8" s="197"/>
      <c r="B8" s="25" t="s">
        <v>3</v>
      </c>
      <c r="C8" s="213">
        <f>SUM(C6:C7)-0.01</f>
        <v>227355.86573999992</v>
      </c>
      <c r="D8" s="30">
        <f>SUM(D6:D7)</f>
        <v>174641.88284791668</v>
      </c>
      <c r="E8" s="28">
        <f>(C8-D8)/D8</f>
        <v>0.30184044074918803</v>
      </c>
      <c r="F8" s="55"/>
      <c r="G8" s="60">
        <v>39900</v>
      </c>
      <c r="H8" s="61" t="s">
        <v>106</v>
      </c>
      <c r="I8" s="62">
        <f>PROYECTO!H7</f>
        <v>2500</v>
      </c>
      <c r="J8" s="62">
        <v>2500</v>
      </c>
      <c r="K8" s="52">
        <f t="shared" si="0"/>
        <v>0</v>
      </c>
    </row>
    <row r="9" spans="1:15" ht="16.5" thickTop="1" thickBot="1" x14ac:dyDescent="0.25">
      <c r="A9" s="198"/>
      <c r="B9" s="192"/>
      <c r="C9" s="192"/>
      <c r="D9" s="199"/>
      <c r="E9" s="199"/>
      <c r="F9" s="55"/>
      <c r="G9" s="64"/>
      <c r="H9" s="25" t="s">
        <v>9</v>
      </c>
      <c r="I9" s="27">
        <f>SUM(I6:I8)</f>
        <v>162500</v>
      </c>
      <c r="J9" s="27">
        <f>SUM(J6:J8)</f>
        <v>48716.190909090903</v>
      </c>
      <c r="K9" s="28">
        <f t="shared" si="0"/>
        <v>2.3356466703901506</v>
      </c>
    </row>
    <row r="10" spans="1:15" ht="15.75" thickTop="1" x14ac:dyDescent="0.2">
      <c r="A10" s="68" t="s">
        <v>74</v>
      </c>
      <c r="B10" s="68"/>
      <c r="C10" s="68"/>
      <c r="D10" s="68"/>
      <c r="E10" s="68"/>
      <c r="F10" s="55"/>
      <c r="G10" s="64"/>
      <c r="H10" s="55"/>
      <c r="I10" s="55"/>
      <c r="J10" s="55"/>
      <c r="K10" s="55"/>
    </row>
    <row r="11" spans="1:15" ht="15" x14ac:dyDescent="0.2">
      <c r="A11" s="144" t="s">
        <v>150</v>
      </c>
      <c r="B11" s="107" t="s">
        <v>148</v>
      </c>
      <c r="C11" s="51">
        <f>PROYECTO!C10</f>
        <v>100</v>
      </c>
      <c r="D11" s="51">
        <v>100</v>
      </c>
      <c r="E11" s="52">
        <f t="shared" ref="E11:E54" si="1">(C11-D11)/D11</f>
        <v>0</v>
      </c>
      <c r="F11" s="55"/>
      <c r="G11" s="170" t="s">
        <v>38</v>
      </c>
      <c r="H11" s="170"/>
      <c r="I11" s="170"/>
      <c r="J11" s="170"/>
      <c r="K11" s="170"/>
    </row>
    <row r="12" spans="1:15" x14ac:dyDescent="0.2">
      <c r="A12" s="198" t="s">
        <v>149</v>
      </c>
      <c r="B12" s="200" t="s">
        <v>151</v>
      </c>
      <c r="C12" s="161">
        <f>PROYECTO!C11</f>
        <v>500</v>
      </c>
      <c r="D12" s="161">
        <v>500</v>
      </c>
      <c r="E12" s="162">
        <f t="shared" si="1"/>
        <v>0</v>
      </c>
      <c r="F12" s="55"/>
      <c r="G12" s="60">
        <v>46100</v>
      </c>
      <c r="H12" s="61" t="s">
        <v>108</v>
      </c>
      <c r="I12" s="62">
        <f>PROYECTO!H11</f>
        <v>175000</v>
      </c>
      <c r="J12" s="62">
        <v>175000</v>
      </c>
      <c r="K12" s="52">
        <f t="shared" ref="K12:K13" si="2">(I12-J12)/J12</f>
        <v>0</v>
      </c>
      <c r="O12" s="1"/>
    </row>
    <row r="13" spans="1:15" ht="12.75" customHeight="1" x14ac:dyDescent="0.2">
      <c r="A13" s="201" t="s">
        <v>27</v>
      </c>
      <c r="B13" s="54" t="s">
        <v>141</v>
      </c>
      <c r="C13" s="51">
        <f>PROYECTO!C12</f>
        <v>6000</v>
      </c>
      <c r="D13" s="51">
        <v>6000</v>
      </c>
      <c r="E13" s="52">
        <f t="shared" si="1"/>
        <v>0</v>
      </c>
      <c r="F13" s="55"/>
      <c r="G13" s="60">
        <v>46200</v>
      </c>
      <c r="H13" s="61" t="s">
        <v>109</v>
      </c>
      <c r="I13" s="62">
        <f>PROYECTO!H12</f>
        <v>225000</v>
      </c>
      <c r="J13" s="62">
        <v>150000</v>
      </c>
      <c r="K13" s="52">
        <f t="shared" si="2"/>
        <v>0.5</v>
      </c>
    </row>
    <row r="14" spans="1:15" ht="15.75" thickBot="1" x14ac:dyDescent="0.25">
      <c r="A14" s="202" t="s">
        <v>28</v>
      </c>
      <c r="B14" s="54" t="s">
        <v>115</v>
      </c>
      <c r="C14" s="51">
        <f>PROYECTO!C13</f>
        <v>1000</v>
      </c>
      <c r="D14" s="51">
        <v>1000</v>
      </c>
      <c r="E14" s="52">
        <f t="shared" si="1"/>
        <v>0</v>
      </c>
      <c r="F14" s="55"/>
      <c r="G14" s="64"/>
      <c r="H14" s="25" t="s">
        <v>10</v>
      </c>
      <c r="I14" s="26">
        <f>SUM(I12:I13)</f>
        <v>400000</v>
      </c>
      <c r="J14" s="26">
        <f>SUM(J12:J13)</f>
        <v>325000</v>
      </c>
      <c r="K14" s="28">
        <f t="shared" ref="K14" si="3">(I14-J14)/J14</f>
        <v>0.23076923076923078</v>
      </c>
    </row>
    <row r="15" spans="1:15" ht="12.75" customHeight="1" thickTop="1" x14ac:dyDescent="0.2">
      <c r="A15" s="202" t="s">
        <v>29</v>
      </c>
      <c r="B15" s="54" t="s">
        <v>176</v>
      </c>
      <c r="C15" s="51">
        <f>PROYECTO!C14</f>
        <v>500</v>
      </c>
      <c r="D15" s="51">
        <v>500</v>
      </c>
      <c r="E15" s="52">
        <f t="shared" si="1"/>
        <v>0</v>
      </c>
      <c r="F15" s="55"/>
      <c r="G15" s="55"/>
      <c r="H15" s="55"/>
      <c r="I15" s="55"/>
      <c r="J15" s="55"/>
      <c r="K15" s="55"/>
    </row>
    <row r="16" spans="1:15" ht="12.75" customHeight="1" x14ac:dyDescent="0.2">
      <c r="A16" s="202" t="s">
        <v>30</v>
      </c>
      <c r="B16" s="54" t="s">
        <v>145</v>
      </c>
      <c r="C16" s="51">
        <f>PROYECTO!C15</f>
        <v>1500</v>
      </c>
      <c r="D16" s="51">
        <v>1500</v>
      </c>
      <c r="E16" s="52">
        <f t="shared" si="1"/>
        <v>0</v>
      </c>
      <c r="F16" s="55"/>
      <c r="G16" s="151" t="s">
        <v>119</v>
      </c>
      <c r="H16" s="151"/>
      <c r="I16" s="151"/>
      <c r="J16" s="151"/>
      <c r="K16" s="151"/>
    </row>
    <row r="17" spans="1:11" x14ac:dyDescent="0.2">
      <c r="A17" s="202" t="s">
        <v>31</v>
      </c>
      <c r="B17" s="54" t="s">
        <v>78</v>
      </c>
      <c r="C17" s="51">
        <f>PROYECTO!C16</f>
        <v>1000</v>
      </c>
      <c r="D17" s="51">
        <v>500</v>
      </c>
      <c r="E17" s="52">
        <f t="shared" si="1"/>
        <v>1</v>
      </c>
      <c r="F17" s="55"/>
      <c r="G17" s="60">
        <v>52000</v>
      </c>
      <c r="H17" s="70" t="s">
        <v>107</v>
      </c>
      <c r="I17" s="71">
        <f>PROYECTO!H16</f>
        <v>100</v>
      </c>
      <c r="J17" s="71">
        <v>100</v>
      </c>
      <c r="K17" s="52">
        <f t="shared" ref="K17" si="4">(I17-J17)/J17</f>
        <v>0</v>
      </c>
    </row>
    <row r="18" spans="1:11" ht="13.5" customHeight="1" thickBot="1" x14ac:dyDescent="0.25">
      <c r="A18" s="202" t="s">
        <v>32</v>
      </c>
      <c r="B18" s="54" t="s">
        <v>79</v>
      </c>
      <c r="C18" s="51">
        <f>PROYECTO!C17</f>
        <v>0</v>
      </c>
      <c r="D18" s="51">
        <v>0</v>
      </c>
      <c r="E18" s="190" t="s">
        <v>202</v>
      </c>
      <c r="F18" s="55"/>
      <c r="G18" s="64"/>
      <c r="H18" s="25" t="s">
        <v>11</v>
      </c>
      <c r="I18" s="26">
        <f>SUM(I17:I17)</f>
        <v>100</v>
      </c>
      <c r="J18" s="27">
        <f>SUM(J17:J17)</f>
        <v>100</v>
      </c>
      <c r="K18" s="28">
        <f t="shared" ref="K18:K20" si="5">(I18-J18)/J18</f>
        <v>0</v>
      </c>
    </row>
    <row r="19" spans="1:11" ht="13.5" thickTop="1" x14ac:dyDescent="0.2">
      <c r="A19" s="202" t="s">
        <v>33</v>
      </c>
      <c r="B19" s="54" t="s">
        <v>146</v>
      </c>
      <c r="C19" s="51">
        <f>PROYECTO!C18</f>
        <v>2000</v>
      </c>
      <c r="D19" s="51">
        <v>1000</v>
      </c>
      <c r="E19" s="52">
        <f t="shared" si="1"/>
        <v>1</v>
      </c>
      <c r="F19" s="55"/>
      <c r="G19" s="64"/>
      <c r="H19" s="72"/>
      <c r="I19" s="73"/>
      <c r="J19" s="74"/>
      <c r="K19" s="55"/>
    </row>
    <row r="20" spans="1:11" ht="12.75" customHeight="1" x14ac:dyDescent="0.2">
      <c r="A20" s="202" t="s">
        <v>34</v>
      </c>
      <c r="B20" s="54" t="s">
        <v>142</v>
      </c>
      <c r="C20" s="51">
        <f>PROYECTO!C19</f>
        <v>40000</v>
      </c>
      <c r="D20" s="51">
        <v>40000</v>
      </c>
      <c r="E20" s="52">
        <f t="shared" si="1"/>
        <v>0</v>
      </c>
      <c r="F20" s="55"/>
      <c r="G20" s="64"/>
      <c r="H20" s="21" t="s">
        <v>140</v>
      </c>
      <c r="I20" s="22">
        <f>I9+I14+I18</f>
        <v>562600</v>
      </c>
      <c r="J20" s="23">
        <f>J9+J14+J18</f>
        <v>373816.19090909092</v>
      </c>
      <c r="K20" s="24">
        <f t="shared" si="5"/>
        <v>0.50501774316356396</v>
      </c>
    </row>
    <row r="21" spans="1:11" x14ac:dyDescent="0.2">
      <c r="A21" s="202" t="s">
        <v>35</v>
      </c>
      <c r="B21" s="54" t="s">
        <v>80</v>
      </c>
      <c r="C21" s="51">
        <f>PROYECTO!C20</f>
        <v>0</v>
      </c>
      <c r="D21" s="51">
        <v>0</v>
      </c>
      <c r="E21" s="190" t="s">
        <v>202</v>
      </c>
      <c r="F21" s="55"/>
      <c r="G21" s="64"/>
      <c r="H21" s="55"/>
      <c r="I21" s="55"/>
      <c r="J21" s="55"/>
      <c r="K21" s="55"/>
    </row>
    <row r="22" spans="1:11" ht="12.75" customHeight="1" x14ac:dyDescent="0.2">
      <c r="A22" s="202" t="s">
        <v>40</v>
      </c>
      <c r="B22" s="54" t="s">
        <v>114</v>
      </c>
      <c r="C22" s="51">
        <f>PROYECTO!C21</f>
        <v>0</v>
      </c>
      <c r="D22" s="51">
        <v>0</v>
      </c>
      <c r="E22" s="190" t="s">
        <v>202</v>
      </c>
      <c r="F22" s="55"/>
      <c r="G22" s="55"/>
      <c r="H22" s="75" t="s">
        <v>24</v>
      </c>
      <c r="I22" s="76">
        <f>I20-C70</f>
        <v>4.2600000742822886E-3</v>
      </c>
      <c r="J22" s="76">
        <f>J20-D70</f>
        <v>2.8611742309294641E-3</v>
      </c>
      <c r="K22" s="55"/>
    </row>
    <row r="23" spans="1:11" ht="12.75" customHeight="1" x14ac:dyDescent="0.2">
      <c r="A23" s="202" t="s">
        <v>41</v>
      </c>
      <c r="B23" s="54" t="s">
        <v>81</v>
      </c>
      <c r="C23" s="51">
        <f>PROYECTO!C22</f>
        <v>4000</v>
      </c>
      <c r="D23" s="51">
        <v>1500</v>
      </c>
      <c r="E23" s="52">
        <f t="shared" si="1"/>
        <v>1.6666666666666667</v>
      </c>
      <c r="F23" s="55"/>
    </row>
    <row r="24" spans="1:11" ht="12.75" customHeight="1" x14ac:dyDescent="0.2">
      <c r="A24" s="203" t="s">
        <v>42</v>
      </c>
      <c r="B24" s="54" t="s">
        <v>82</v>
      </c>
      <c r="C24" s="51">
        <f>PROYECTO!C23</f>
        <v>2000</v>
      </c>
      <c r="D24" s="51">
        <v>3000</v>
      </c>
      <c r="E24" s="52">
        <f t="shared" si="1"/>
        <v>-0.33333333333333331</v>
      </c>
      <c r="F24" s="55"/>
      <c r="G24" s="64"/>
      <c r="H24" s="55"/>
      <c r="I24" s="55"/>
      <c r="J24" s="74"/>
      <c r="K24" s="55"/>
    </row>
    <row r="25" spans="1:11" ht="12.75" customHeight="1" x14ac:dyDescent="0.2">
      <c r="A25" s="203" t="s">
        <v>43</v>
      </c>
      <c r="B25" s="54" t="s">
        <v>83</v>
      </c>
      <c r="C25" s="51">
        <f>PROYECTO!C24</f>
        <v>200</v>
      </c>
      <c r="D25" s="51">
        <v>200</v>
      </c>
      <c r="E25" s="52">
        <f t="shared" si="1"/>
        <v>0</v>
      </c>
      <c r="F25" s="55"/>
      <c r="G25" s="64"/>
      <c r="H25" s="55"/>
      <c r="I25" s="55"/>
      <c r="J25" s="55"/>
      <c r="K25" s="55"/>
    </row>
    <row r="26" spans="1:11" ht="12.75" customHeight="1" x14ac:dyDescent="0.2">
      <c r="A26" s="203" t="s">
        <v>44</v>
      </c>
      <c r="B26" s="54" t="s">
        <v>84</v>
      </c>
      <c r="C26" s="51">
        <f>PROYECTO!C25</f>
        <v>0</v>
      </c>
      <c r="D26" s="51">
        <v>0</v>
      </c>
      <c r="E26" s="190" t="s">
        <v>202</v>
      </c>
      <c r="F26" s="55"/>
      <c r="G26" s="55"/>
      <c r="H26" s="55"/>
      <c r="I26" s="55"/>
      <c r="J26" s="55"/>
      <c r="K26" s="55"/>
    </row>
    <row r="27" spans="1:11" ht="12.75" customHeight="1" x14ac:dyDescent="0.2">
      <c r="A27" s="203" t="s">
        <v>45</v>
      </c>
      <c r="B27" s="54" t="s">
        <v>85</v>
      </c>
      <c r="C27" s="51">
        <f>PROYECTO!C26</f>
        <v>5000</v>
      </c>
      <c r="D27" s="51">
        <v>5000</v>
      </c>
      <c r="E27" s="52">
        <f t="shared" si="1"/>
        <v>0</v>
      </c>
      <c r="F27" s="55"/>
      <c r="G27" s="55"/>
      <c r="H27" s="55"/>
      <c r="I27" s="55"/>
      <c r="J27" s="55"/>
      <c r="K27" s="55"/>
    </row>
    <row r="28" spans="1:11" ht="12.75" customHeight="1" x14ac:dyDescent="0.2">
      <c r="A28" s="203" t="s">
        <v>46</v>
      </c>
      <c r="B28" s="54" t="s">
        <v>86</v>
      </c>
      <c r="C28" s="51">
        <f>PROYECTO!C27</f>
        <v>16500</v>
      </c>
      <c r="D28" s="51">
        <v>16500</v>
      </c>
      <c r="E28" s="52">
        <f t="shared" si="1"/>
        <v>0</v>
      </c>
      <c r="F28" s="55"/>
      <c r="G28" s="55"/>
      <c r="H28" s="55"/>
      <c r="I28" s="55"/>
      <c r="J28" s="55"/>
      <c r="K28" s="55"/>
    </row>
    <row r="29" spans="1:11" ht="12.75" customHeight="1" x14ac:dyDescent="0.2">
      <c r="A29" s="203" t="s">
        <v>47</v>
      </c>
      <c r="B29" s="54" t="s">
        <v>113</v>
      </c>
      <c r="C29" s="51">
        <f>PROYECTO!C28</f>
        <v>0</v>
      </c>
      <c r="D29" s="51">
        <v>0</v>
      </c>
      <c r="E29" s="190" t="s">
        <v>202</v>
      </c>
      <c r="F29" s="55"/>
      <c r="G29" s="55"/>
      <c r="H29" s="55"/>
      <c r="I29" s="55"/>
      <c r="J29" s="55"/>
      <c r="K29" s="55"/>
    </row>
    <row r="30" spans="1:11" ht="12.75" customHeight="1" x14ac:dyDescent="0.2">
      <c r="A30" s="203" t="s">
        <v>48</v>
      </c>
      <c r="B30" s="54" t="s">
        <v>87</v>
      </c>
      <c r="C30" s="51">
        <f>PROYECTO!C29</f>
        <v>20000</v>
      </c>
      <c r="D30" s="51">
        <v>20000</v>
      </c>
      <c r="E30" s="52">
        <f t="shared" si="1"/>
        <v>0</v>
      </c>
      <c r="F30" s="55"/>
      <c r="G30" s="55"/>
      <c r="H30" s="55"/>
      <c r="I30" s="55"/>
      <c r="J30" s="55"/>
      <c r="K30" s="55"/>
    </row>
    <row r="31" spans="1:11" ht="12.75" customHeight="1" x14ac:dyDescent="0.2">
      <c r="A31" s="203" t="s">
        <v>49</v>
      </c>
      <c r="B31" s="54" t="s">
        <v>143</v>
      </c>
      <c r="C31" s="51">
        <f>PROYECTO!C30</f>
        <v>1000</v>
      </c>
      <c r="D31" s="51">
        <v>1000</v>
      </c>
      <c r="E31" s="52">
        <f t="shared" si="1"/>
        <v>0</v>
      </c>
      <c r="F31" s="55"/>
      <c r="G31" s="55"/>
      <c r="H31" s="55"/>
      <c r="I31" s="55"/>
      <c r="J31" s="55"/>
      <c r="K31" s="55"/>
    </row>
    <row r="32" spans="1:11" ht="12.75" customHeight="1" x14ac:dyDescent="0.2">
      <c r="A32" s="203" t="s">
        <v>50</v>
      </c>
      <c r="B32" s="54" t="s">
        <v>88</v>
      </c>
      <c r="C32" s="51">
        <f>PROYECTO!C31</f>
        <v>0</v>
      </c>
      <c r="D32" s="51">
        <v>0</v>
      </c>
      <c r="E32" s="190" t="s">
        <v>202</v>
      </c>
      <c r="F32" s="55"/>
      <c r="G32" s="55"/>
      <c r="H32" s="78"/>
      <c r="I32" s="55"/>
      <c r="J32" s="55"/>
      <c r="K32" s="55"/>
    </row>
    <row r="33" spans="1:11" ht="12.75" customHeight="1" x14ac:dyDescent="0.2">
      <c r="A33" s="203" t="s">
        <v>51</v>
      </c>
      <c r="B33" s="54" t="s">
        <v>89</v>
      </c>
      <c r="C33" s="51">
        <v>0</v>
      </c>
      <c r="D33" s="51">
        <v>0</v>
      </c>
      <c r="E33" s="190" t="s">
        <v>202</v>
      </c>
      <c r="F33" s="55"/>
      <c r="G33" s="55"/>
      <c r="H33" s="78"/>
      <c r="I33" s="74"/>
      <c r="J33" s="55"/>
      <c r="K33" s="55"/>
    </row>
    <row r="34" spans="1:11" ht="12.75" customHeight="1" x14ac:dyDescent="0.2">
      <c r="A34" s="203" t="s">
        <v>52</v>
      </c>
      <c r="B34" s="54" t="s">
        <v>112</v>
      </c>
      <c r="C34" s="51">
        <f>PROYECTO!C33</f>
        <v>0</v>
      </c>
      <c r="D34" s="51">
        <v>0</v>
      </c>
      <c r="E34" s="190" t="s">
        <v>202</v>
      </c>
      <c r="F34" s="55"/>
      <c r="G34" s="55"/>
      <c r="H34" s="78"/>
      <c r="I34" s="79"/>
      <c r="J34" s="55"/>
      <c r="K34" s="55"/>
    </row>
    <row r="35" spans="1:11" ht="12.75" customHeight="1" x14ac:dyDescent="0.2">
      <c r="A35" s="203" t="s">
        <v>53</v>
      </c>
      <c r="B35" s="54" t="s">
        <v>90</v>
      </c>
      <c r="C35" s="51">
        <f>PROYECTO!C34</f>
        <v>12000</v>
      </c>
      <c r="D35" s="51">
        <v>5000</v>
      </c>
      <c r="E35" s="52">
        <f t="shared" si="1"/>
        <v>1.4</v>
      </c>
      <c r="F35" s="55"/>
      <c r="G35" s="55"/>
      <c r="H35" s="78" t="s">
        <v>138</v>
      </c>
      <c r="I35" s="74"/>
      <c r="J35" s="55"/>
      <c r="K35" s="55"/>
    </row>
    <row r="36" spans="1:11" ht="12.75" customHeight="1" x14ac:dyDescent="0.2">
      <c r="A36" s="203" t="s">
        <v>54</v>
      </c>
      <c r="B36" s="54" t="s">
        <v>91</v>
      </c>
      <c r="C36" s="51">
        <f>PROYECTO!C35</f>
        <v>40000</v>
      </c>
      <c r="D36" s="51">
        <v>5200</v>
      </c>
      <c r="E36" s="52">
        <f t="shared" si="1"/>
        <v>6.6923076923076925</v>
      </c>
      <c r="F36" s="55"/>
      <c r="G36" s="55"/>
      <c r="H36" s="78"/>
      <c r="I36" s="79"/>
      <c r="J36" s="55"/>
      <c r="K36" s="55"/>
    </row>
    <row r="37" spans="1:11" ht="12.75" customHeight="1" x14ac:dyDescent="0.2">
      <c r="A37" s="203" t="s">
        <v>55</v>
      </c>
      <c r="B37" s="54" t="s">
        <v>111</v>
      </c>
      <c r="C37" s="51">
        <f>PROYECTO!C36</f>
        <v>2000</v>
      </c>
      <c r="D37" s="51">
        <v>0</v>
      </c>
      <c r="E37" s="190" t="s">
        <v>202</v>
      </c>
      <c r="F37" s="55"/>
      <c r="G37" s="55"/>
      <c r="H37" s="80"/>
      <c r="I37" s="74"/>
      <c r="J37" s="55"/>
      <c r="K37" s="55"/>
    </row>
    <row r="38" spans="1:11" ht="12.75" customHeight="1" x14ac:dyDescent="0.2">
      <c r="A38" s="203" t="s">
        <v>56</v>
      </c>
      <c r="B38" s="54" t="s">
        <v>92</v>
      </c>
      <c r="C38" s="51">
        <f>PROYECTO!C37</f>
        <v>60000</v>
      </c>
      <c r="D38" s="51">
        <v>14000</v>
      </c>
      <c r="E38" s="52">
        <f t="shared" si="1"/>
        <v>3.2857142857142856</v>
      </c>
      <c r="F38" s="55"/>
      <c r="G38" s="55"/>
      <c r="H38" s="55"/>
      <c r="I38" s="81"/>
      <c r="J38" s="55"/>
      <c r="K38" s="55"/>
    </row>
    <row r="39" spans="1:11" ht="12.75" customHeight="1" x14ac:dyDescent="0.2">
      <c r="A39" s="203" t="s">
        <v>57</v>
      </c>
      <c r="B39" s="54" t="s">
        <v>117</v>
      </c>
      <c r="C39" s="51">
        <f>PROYECTO!C38</f>
        <v>2000</v>
      </c>
      <c r="D39" s="51">
        <v>1000</v>
      </c>
      <c r="E39" s="52">
        <f t="shared" si="1"/>
        <v>1</v>
      </c>
      <c r="F39" s="55"/>
      <c r="G39" s="55"/>
      <c r="H39" s="55"/>
      <c r="I39" s="55"/>
      <c r="J39" s="55"/>
      <c r="K39" s="55"/>
    </row>
    <row r="40" spans="1:11" ht="12.75" customHeight="1" x14ac:dyDescent="0.2">
      <c r="A40" s="203" t="s">
        <v>58</v>
      </c>
      <c r="B40" s="54" t="s">
        <v>93</v>
      </c>
      <c r="C40" s="51">
        <f>PROYECTO!C39</f>
        <v>0</v>
      </c>
      <c r="D40" s="51">
        <v>0</v>
      </c>
      <c r="E40" s="190" t="s">
        <v>202</v>
      </c>
      <c r="F40" s="55"/>
      <c r="G40" s="55"/>
      <c r="H40" s="55"/>
      <c r="I40" s="55"/>
      <c r="J40" s="55"/>
      <c r="K40" s="55"/>
    </row>
    <row r="41" spans="1:11" ht="12.75" customHeight="1" x14ac:dyDescent="0.2">
      <c r="A41" s="144" t="s">
        <v>59</v>
      </c>
      <c r="B41" s="54" t="s">
        <v>94</v>
      </c>
      <c r="C41" s="51">
        <f>PROYECTO!C40</f>
        <v>8000</v>
      </c>
      <c r="D41" s="51">
        <v>950</v>
      </c>
      <c r="E41" s="52">
        <f t="shared" si="1"/>
        <v>7.4210526315789478</v>
      </c>
      <c r="F41" s="55"/>
      <c r="G41" s="55"/>
      <c r="H41" s="55"/>
      <c r="I41" s="55"/>
      <c r="J41" s="55"/>
      <c r="K41" s="55"/>
    </row>
    <row r="42" spans="1:11" ht="12.75" customHeight="1" x14ac:dyDescent="0.2">
      <c r="A42" s="203" t="s">
        <v>60</v>
      </c>
      <c r="B42" s="54" t="s">
        <v>161</v>
      </c>
      <c r="C42" s="51">
        <f>PROYECTO!C41</f>
        <v>13000</v>
      </c>
      <c r="D42" s="51">
        <v>2000</v>
      </c>
      <c r="E42" s="52">
        <f t="shared" si="1"/>
        <v>5.5</v>
      </c>
      <c r="F42" s="55"/>
      <c r="G42" s="55"/>
      <c r="H42" s="55"/>
      <c r="I42" s="55"/>
      <c r="J42" s="55"/>
      <c r="K42" s="55"/>
    </row>
    <row r="43" spans="1:11" ht="12.75" customHeight="1" x14ac:dyDescent="0.2">
      <c r="A43" s="203" t="s">
        <v>61</v>
      </c>
      <c r="B43" s="54" t="s">
        <v>144</v>
      </c>
      <c r="C43" s="51">
        <f>PROYECTO!C42</f>
        <v>10000</v>
      </c>
      <c r="D43" s="51">
        <v>2000</v>
      </c>
      <c r="E43" s="52">
        <f t="shared" si="1"/>
        <v>4</v>
      </c>
      <c r="F43" s="55"/>
      <c r="G43" s="55"/>
      <c r="H43" s="55"/>
      <c r="I43" s="55"/>
      <c r="J43" s="55"/>
      <c r="K43" s="55"/>
    </row>
    <row r="44" spans="1:11" ht="12.75" customHeight="1" x14ac:dyDescent="0.2">
      <c r="A44" s="203" t="s">
        <v>62</v>
      </c>
      <c r="B44" s="54" t="s">
        <v>95</v>
      </c>
      <c r="C44" s="51">
        <f>PROYECTO!C43</f>
        <v>9000</v>
      </c>
      <c r="D44" s="51">
        <v>4000</v>
      </c>
      <c r="E44" s="52">
        <f t="shared" si="1"/>
        <v>1.25</v>
      </c>
      <c r="F44" s="55"/>
      <c r="G44" s="55"/>
      <c r="H44" s="55"/>
      <c r="I44" s="55"/>
      <c r="J44" s="55"/>
      <c r="K44" s="55"/>
    </row>
    <row r="45" spans="1:11" ht="12.75" customHeight="1" x14ac:dyDescent="0.2">
      <c r="A45" s="203" t="s">
        <v>63</v>
      </c>
      <c r="B45" s="54" t="s">
        <v>96</v>
      </c>
      <c r="C45" s="51">
        <f>PROYECTO!C44</f>
        <v>200</v>
      </c>
      <c r="D45" s="51">
        <v>200</v>
      </c>
      <c r="E45" s="52">
        <f t="shared" si="1"/>
        <v>0</v>
      </c>
      <c r="F45" s="55"/>
      <c r="G45" s="55"/>
      <c r="H45" s="55"/>
      <c r="I45" s="55"/>
      <c r="J45" s="55"/>
      <c r="K45" s="55"/>
    </row>
    <row r="46" spans="1:11" ht="12.75" customHeight="1" x14ac:dyDescent="0.2">
      <c r="A46" s="203" t="s">
        <v>188</v>
      </c>
      <c r="B46" s="54" t="s">
        <v>189</v>
      </c>
      <c r="C46" s="51">
        <v>0</v>
      </c>
      <c r="D46" s="51">
        <v>0</v>
      </c>
      <c r="E46" s="190" t="s">
        <v>202</v>
      </c>
      <c r="F46" s="55"/>
      <c r="G46" s="55"/>
      <c r="H46" s="55"/>
      <c r="I46" s="55"/>
      <c r="J46" s="55"/>
      <c r="K46" s="55"/>
    </row>
    <row r="47" spans="1:11" ht="12.75" customHeight="1" x14ac:dyDescent="0.2">
      <c r="A47" s="203" t="s">
        <v>64</v>
      </c>
      <c r="B47" s="54" t="s">
        <v>118</v>
      </c>
      <c r="C47" s="51">
        <f>PROYECTO!C45</f>
        <v>10000</v>
      </c>
      <c r="D47" s="51">
        <v>600</v>
      </c>
      <c r="E47" s="52">
        <f t="shared" si="1"/>
        <v>15.666666666666666</v>
      </c>
      <c r="F47" s="55"/>
      <c r="G47" s="55"/>
      <c r="H47" s="55"/>
      <c r="I47" s="55"/>
      <c r="J47" s="55"/>
      <c r="K47" s="55"/>
    </row>
    <row r="48" spans="1:11" ht="12.75" customHeight="1" x14ac:dyDescent="0.2">
      <c r="A48" s="203" t="s">
        <v>177</v>
      </c>
      <c r="B48" s="54" t="s">
        <v>175</v>
      </c>
      <c r="C48" s="51">
        <f>PROYECTO!C46</f>
        <v>20000</v>
      </c>
      <c r="D48" s="51">
        <v>18000</v>
      </c>
      <c r="E48" s="52">
        <v>1</v>
      </c>
      <c r="F48" s="55"/>
      <c r="G48" s="55"/>
      <c r="H48" s="55"/>
      <c r="I48" s="55"/>
      <c r="J48" s="55"/>
      <c r="K48" s="55"/>
    </row>
    <row r="49" spans="1:11" ht="12.75" customHeight="1" x14ac:dyDescent="0.2">
      <c r="A49" s="203" t="s">
        <v>65</v>
      </c>
      <c r="B49" s="54" t="s">
        <v>97</v>
      </c>
      <c r="C49" s="51">
        <f>PROYECTO!C47</f>
        <v>6000</v>
      </c>
      <c r="D49" s="51">
        <v>3000</v>
      </c>
      <c r="E49" s="52">
        <f t="shared" si="1"/>
        <v>1</v>
      </c>
      <c r="F49" s="55"/>
      <c r="G49" s="55"/>
      <c r="H49" s="55"/>
      <c r="I49" s="55"/>
      <c r="J49" s="55"/>
      <c r="K49" s="55"/>
    </row>
    <row r="50" spans="1:11" ht="12" customHeight="1" x14ac:dyDescent="0.2">
      <c r="A50" s="203" t="s">
        <v>66</v>
      </c>
      <c r="B50" s="54" t="s">
        <v>98</v>
      </c>
      <c r="C50" s="51">
        <f>PROYECTO!C48</f>
        <v>0</v>
      </c>
      <c r="D50" s="51">
        <v>0</v>
      </c>
      <c r="E50" s="190" t="s">
        <v>202</v>
      </c>
      <c r="F50" s="55"/>
      <c r="G50" s="55"/>
      <c r="H50" s="55"/>
      <c r="I50" s="55"/>
      <c r="J50" s="55"/>
      <c r="K50" s="55"/>
    </row>
    <row r="51" spans="1:11" ht="12" customHeight="1" x14ac:dyDescent="0.2">
      <c r="A51" s="203" t="s">
        <v>67</v>
      </c>
      <c r="B51" s="54" t="s">
        <v>99</v>
      </c>
      <c r="C51" s="51">
        <f>PROYECTO!C49</f>
        <v>200</v>
      </c>
      <c r="D51" s="51">
        <v>200</v>
      </c>
      <c r="E51" s="52">
        <f t="shared" si="1"/>
        <v>0</v>
      </c>
      <c r="F51" s="55"/>
      <c r="G51" s="55"/>
      <c r="H51" s="55"/>
      <c r="I51" s="55"/>
      <c r="J51" s="55"/>
      <c r="K51" s="55"/>
    </row>
    <row r="52" spans="1:11" ht="12" customHeight="1" x14ac:dyDescent="0.2">
      <c r="A52" s="203" t="s">
        <v>68</v>
      </c>
      <c r="B52" s="54" t="s">
        <v>110</v>
      </c>
      <c r="C52" s="51">
        <f>PROYECTO!C50</f>
        <v>400</v>
      </c>
      <c r="D52" s="51">
        <v>400</v>
      </c>
      <c r="E52" s="52">
        <f t="shared" si="1"/>
        <v>0</v>
      </c>
      <c r="F52" s="55"/>
      <c r="G52" s="55"/>
      <c r="H52" s="55"/>
      <c r="I52" s="55"/>
      <c r="J52" s="55"/>
      <c r="K52" s="55"/>
    </row>
    <row r="53" spans="1:11" ht="13.15" customHeight="1" x14ac:dyDescent="0.2">
      <c r="A53" s="157" t="s">
        <v>195</v>
      </c>
      <c r="B53" s="93" t="s">
        <v>194</v>
      </c>
      <c r="C53" s="59">
        <v>28544.13</v>
      </c>
      <c r="D53" s="169">
        <v>31724.305200000003</v>
      </c>
      <c r="E53" s="52">
        <f t="shared" si="1"/>
        <v>-0.10024412449543579</v>
      </c>
      <c r="F53" s="55"/>
      <c r="G53" s="55"/>
      <c r="H53" s="55"/>
      <c r="I53" s="55"/>
      <c r="J53" s="55"/>
      <c r="K53" s="55"/>
    </row>
    <row r="54" spans="1:11" ht="15.75" thickBot="1" x14ac:dyDescent="0.25">
      <c r="A54" s="198"/>
      <c r="B54" s="29" t="s">
        <v>4</v>
      </c>
      <c r="C54" s="83">
        <f>SUM(C11:C53)</f>
        <v>322644.13</v>
      </c>
      <c r="D54" s="83">
        <f>SUM(D11:D53)</f>
        <v>186574.3052</v>
      </c>
      <c r="E54" s="28">
        <f t="shared" si="1"/>
        <v>0.72930634609164824</v>
      </c>
      <c r="F54" s="55"/>
      <c r="G54" s="55"/>
      <c r="H54" s="55"/>
      <c r="I54" s="55"/>
      <c r="J54" s="55"/>
      <c r="K54" s="55"/>
    </row>
    <row r="55" spans="1:11" ht="15.75" thickTop="1" x14ac:dyDescent="0.2">
      <c r="A55" s="157"/>
      <c r="B55" s="192"/>
      <c r="C55" s="204"/>
      <c r="D55" s="205"/>
      <c r="E55" s="205"/>
      <c r="F55" s="55"/>
      <c r="G55" s="55"/>
      <c r="H55" s="55"/>
      <c r="I55" s="55"/>
      <c r="J55" s="55"/>
      <c r="K55" s="55"/>
    </row>
    <row r="56" spans="1:11" ht="15" x14ac:dyDescent="0.2">
      <c r="A56" s="88" t="s">
        <v>14</v>
      </c>
      <c r="B56" s="88"/>
      <c r="C56" s="88"/>
      <c r="D56" s="88"/>
      <c r="E56" s="88"/>
      <c r="F56" s="55"/>
      <c r="G56" s="55"/>
      <c r="H56" s="55"/>
      <c r="I56" s="55"/>
      <c r="J56" s="55"/>
      <c r="K56" s="55"/>
    </row>
    <row r="57" spans="1:11" x14ac:dyDescent="0.2">
      <c r="A57" s="144" t="s">
        <v>69</v>
      </c>
      <c r="B57" s="89" t="s">
        <v>100</v>
      </c>
      <c r="C57" s="71">
        <f>PROYECTO!C55</f>
        <v>100</v>
      </c>
      <c r="D57" s="71">
        <v>100</v>
      </c>
      <c r="E57" s="52">
        <f t="shared" ref="E57:E59" si="6">(C57-D57)/D57</f>
        <v>0</v>
      </c>
      <c r="F57" s="55"/>
      <c r="G57" s="55"/>
      <c r="H57" s="55"/>
      <c r="I57" s="55"/>
      <c r="J57" s="55"/>
      <c r="K57" s="55"/>
    </row>
    <row r="58" spans="1:11" ht="14.25" x14ac:dyDescent="0.2">
      <c r="A58" s="144" t="s">
        <v>70</v>
      </c>
      <c r="B58" s="89" t="s">
        <v>101</v>
      </c>
      <c r="C58" s="71">
        <f>PROYECTO!C56</f>
        <v>500</v>
      </c>
      <c r="D58" s="71">
        <v>500</v>
      </c>
      <c r="E58" s="52">
        <f t="shared" si="6"/>
        <v>0</v>
      </c>
      <c r="F58" s="55"/>
      <c r="G58" s="55"/>
      <c r="H58" s="55"/>
      <c r="I58" s="55"/>
      <c r="J58" s="55"/>
      <c r="K58" s="87"/>
    </row>
    <row r="59" spans="1:11" ht="12.75" customHeight="1" thickBot="1" x14ac:dyDescent="0.25">
      <c r="A59" s="197"/>
      <c r="B59" s="29" t="s">
        <v>5</v>
      </c>
      <c r="C59" s="27">
        <f>SUM(C57:C58)</f>
        <v>600</v>
      </c>
      <c r="D59" s="30">
        <f>SUM(D57:D58)</f>
        <v>600</v>
      </c>
      <c r="E59" s="28">
        <f t="shared" si="6"/>
        <v>0</v>
      </c>
      <c r="F59" s="55"/>
      <c r="G59" s="87"/>
      <c r="H59" s="87"/>
      <c r="I59" s="87"/>
      <c r="J59" s="87"/>
      <c r="K59" s="55"/>
    </row>
    <row r="60" spans="1:11" ht="13.5" thickTop="1" x14ac:dyDescent="0.2">
      <c r="A60" s="198"/>
      <c r="B60" s="206"/>
      <c r="C60" s="207"/>
      <c r="D60" s="205"/>
      <c r="E60" s="208"/>
      <c r="F60" s="55"/>
      <c r="G60" s="55"/>
      <c r="H60" s="55"/>
      <c r="I60" s="55"/>
      <c r="J60" s="55"/>
      <c r="K60" s="55"/>
    </row>
    <row r="61" spans="1:11" s="14" customFormat="1" ht="15" x14ac:dyDescent="0.2">
      <c r="A61" s="88" t="s">
        <v>38</v>
      </c>
      <c r="B61" s="88"/>
      <c r="C61" s="88"/>
      <c r="D61" s="88"/>
      <c r="E61" s="208"/>
      <c r="F61" s="87"/>
      <c r="G61" s="55"/>
      <c r="H61" s="55"/>
      <c r="I61" s="55"/>
      <c r="J61" s="55"/>
      <c r="K61" s="55"/>
    </row>
    <row r="62" spans="1:11" s="14" customFormat="1" ht="15.75" thickBot="1" x14ac:dyDescent="0.25">
      <c r="A62" s="197"/>
      <c r="B62" s="29" t="s">
        <v>36</v>
      </c>
      <c r="C62" s="27">
        <v>0</v>
      </c>
      <c r="D62" s="30">
        <v>0</v>
      </c>
      <c r="E62" s="211" t="s">
        <v>202</v>
      </c>
      <c r="F62" s="87"/>
      <c r="G62" s="55"/>
      <c r="H62" s="55"/>
      <c r="I62" s="55"/>
      <c r="J62" s="55"/>
      <c r="K62" s="55"/>
    </row>
    <row r="63" spans="1:11" ht="13.5" thickTop="1" x14ac:dyDescent="0.2">
      <c r="A63" s="198"/>
      <c r="B63" s="209"/>
      <c r="C63" s="210"/>
      <c r="D63" s="205"/>
      <c r="E63" s="212"/>
      <c r="F63" s="55"/>
      <c r="G63" s="55"/>
      <c r="H63" s="55"/>
      <c r="I63" s="55"/>
      <c r="J63" s="55"/>
      <c r="K63" s="55"/>
    </row>
    <row r="64" spans="1:11" ht="15" x14ac:dyDescent="0.2">
      <c r="A64" s="88" t="s">
        <v>37</v>
      </c>
      <c r="B64" s="88"/>
      <c r="C64" s="88"/>
      <c r="D64" s="88"/>
      <c r="E64" s="162"/>
      <c r="F64" s="55"/>
      <c r="G64" s="55"/>
      <c r="H64" s="55"/>
      <c r="I64" s="55"/>
      <c r="J64" s="55"/>
      <c r="K64" s="55"/>
    </row>
    <row r="65" spans="1:11" ht="15.75" x14ac:dyDescent="0.2">
      <c r="A65" s="144" t="s">
        <v>71</v>
      </c>
      <c r="B65" s="99" t="s">
        <v>102</v>
      </c>
      <c r="C65" s="92">
        <f>PROYECTO!C63</f>
        <v>12000</v>
      </c>
      <c r="D65" s="92">
        <v>12000</v>
      </c>
      <c r="E65" s="52">
        <f t="shared" ref="E65:E70" si="7">(C65-D65)/D65</f>
        <v>0</v>
      </c>
      <c r="F65" s="55"/>
      <c r="G65" s="55"/>
      <c r="H65" s="55"/>
      <c r="I65" s="95"/>
      <c r="J65" s="55"/>
      <c r="K65" s="87"/>
    </row>
    <row r="66" spans="1:11" ht="14.25" x14ac:dyDescent="0.2">
      <c r="A66" s="144" t="s">
        <v>72</v>
      </c>
      <c r="B66" s="99" t="s">
        <v>103</v>
      </c>
      <c r="C66" s="92">
        <f>PROYECTO!C64</f>
        <v>0</v>
      </c>
      <c r="D66" s="92">
        <v>0</v>
      </c>
      <c r="E66" s="190" t="s">
        <v>202</v>
      </c>
      <c r="F66" s="55"/>
      <c r="G66" s="87"/>
      <c r="H66" s="98"/>
      <c r="I66" s="87"/>
      <c r="J66" s="87"/>
      <c r="K66" s="55"/>
    </row>
    <row r="67" spans="1:11" ht="14.45" customHeight="1" x14ac:dyDescent="0.2">
      <c r="A67" s="144" t="s">
        <v>73</v>
      </c>
      <c r="B67" s="99" t="s">
        <v>116</v>
      </c>
      <c r="C67" s="92">
        <f>PROYECTO!C65</f>
        <v>0</v>
      </c>
      <c r="D67" s="92">
        <v>0</v>
      </c>
      <c r="E67" s="190" t="s">
        <v>202</v>
      </c>
      <c r="F67" s="55"/>
      <c r="G67" s="55"/>
      <c r="H67" s="55"/>
      <c r="I67" s="55"/>
      <c r="J67" s="55"/>
      <c r="K67" s="55"/>
    </row>
    <row r="68" spans="1:11" s="14" customFormat="1" ht="15.75" thickBot="1" x14ac:dyDescent="0.25">
      <c r="A68" s="197"/>
      <c r="B68" s="29" t="s">
        <v>39</v>
      </c>
      <c r="C68" s="27">
        <f>SUM(C65:C67)</f>
        <v>12000</v>
      </c>
      <c r="D68" s="30">
        <f>SUM(D65:D67)</f>
        <v>12000</v>
      </c>
      <c r="E68" s="94">
        <f t="shared" si="7"/>
        <v>0</v>
      </c>
      <c r="F68" s="87"/>
      <c r="G68" s="55"/>
      <c r="H68" s="55"/>
      <c r="I68" s="55"/>
      <c r="J68" s="55"/>
      <c r="K68" s="55"/>
    </row>
    <row r="69" spans="1:11" ht="13.5" thickTop="1" x14ac:dyDescent="0.2">
      <c r="A69" s="48"/>
      <c r="B69" s="96"/>
      <c r="C69" s="97"/>
      <c r="D69" s="86"/>
      <c r="E69" s="67"/>
      <c r="F69" s="55"/>
      <c r="G69" s="55"/>
      <c r="H69" s="55"/>
      <c r="I69" s="55"/>
      <c r="J69" s="55"/>
      <c r="K69" s="55"/>
    </row>
    <row r="70" spans="1:11" ht="15" x14ac:dyDescent="0.2">
      <c r="A70" s="48"/>
      <c r="B70" s="100" t="s">
        <v>12</v>
      </c>
      <c r="C70" s="101">
        <f>C8+C54+C59+C62+C68</f>
        <v>562599.99573999993</v>
      </c>
      <c r="D70" s="102">
        <f>D8+D54+D59+D62+D68</f>
        <v>373816.18804791669</v>
      </c>
      <c r="E70" s="24">
        <f t="shared" si="7"/>
        <v>0.5050177432869345</v>
      </c>
      <c r="F70" s="55"/>
      <c r="G70" s="55"/>
      <c r="H70" s="55"/>
      <c r="I70" s="55"/>
      <c r="J70" s="55"/>
      <c r="K70" s="55"/>
    </row>
    <row r="71" spans="1:11" x14ac:dyDescent="0.2">
      <c r="F71" s="55"/>
      <c r="G71" s="55"/>
      <c r="H71" s="55"/>
      <c r="I71" s="55"/>
      <c r="J71" s="55"/>
      <c r="K71" s="55"/>
    </row>
    <row r="72" spans="1:11" x14ac:dyDescent="0.2">
      <c r="F72" s="55"/>
      <c r="G72" s="55"/>
      <c r="H72" s="55"/>
      <c r="I72" s="55"/>
      <c r="J72" s="55"/>
      <c r="K72" s="55"/>
    </row>
    <row r="73" spans="1:11" x14ac:dyDescent="0.2">
      <c r="F73" s="55"/>
      <c r="G73" s="55"/>
      <c r="H73" s="55"/>
      <c r="I73" s="55"/>
      <c r="J73" s="55"/>
      <c r="K73" s="55"/>
    </row>
    <row r="74" spans="1:11" x14ac:dyDescent="0.2">
      <c r="A74" s="48"/>
      <c r="B74" s="55"/>
      <c r="C74" s="55"/>
      <c r="D74" s="67"/>
      <c r="E74" s="67"/>
      <c r="F74" s="55"/>
      <c r="G74" s="55"/>
      <c r="H74" s="55"/>
      <c r="I74" s="55"/>
      <c r="J74" s="55"/>
      <c r="K74" s="55"/>
    </row>
    <row r="75" spans="1:11" x14ac:dyDescent="0.2">
      <c r="A75" s="48"/>
      <c r="B75" s="55"/>
      <c r="C75" s="55"/>
      <c r="D75" s="67"/>
      <c r="E75" s="67"/>
      <c r="F75" s="55"/>
      <c r="G75" s="55"/>
      <c r="H75" s="55"/>
      <c r="I75" s="55"/>
      <c r="J75" s="55"/>
      <c r="K75" s="55"/>
    </row>
    <row r="76" spans="1:11" x14ac:dyDescent="0.2">
      <c r="A76" s="48"/>
      <c r="B76" s="55"/>
      <c r="C76" s="55"/>
      <c r="D76" s="67"/>
      <c r="E76" s="67"/>
      <c r="F76" s="55"/>
      <c r="G76" s="55"/>
      <c r="H76" s="55"/>
      <c r="I76" s="55"/>
      <c r="J76" s="55"/>
      <c r="K76" s="55"/>
    </row>
    <row r="77" spans="1:11" x14ac:dyDescent="0.2">
      <c r="A77" s="48"/>
      <c r="B77" s="55"/>
      <c r="C77" s="55"/>
      <c r="D77" s="67"/>
      <c r="E77" s="67"/>
      <c r="F77" s="55"/>
      <c r="G77" s="55"/>
      <c r="H77" s="55"/>
      <c r="I77" s="55"/>
      <c r="J77" s="55"/>
      <c r="K77" s="55"/>
    </row>
    <row r="78" spans="1:11" x14ac:dyDescent="0.2">
      <c r="A78" s="48"/>
      <c r="B78" s="55"/>
      <c r="C78" s="55"/>
      <c r="D78" s="67"/>
      <c r="E78" s="67"/>
      <c r="F78" s="55"/>
      <c r="G78" s="55"/>
      <c r="H78" s="55"/>
      <c r="I78" s="55"/>
      <c r="J78" s="55"/>
      <c r="K78" s="55"/>
    </row>
    <row r="79" spans="1:11" x14ac:dyDescent="0.2">
      <c r="A79" s="48"/>
      <c r="B79" s="55"/>
      <c r="C79" s="55"/>
      <c r="D79" s="67"/>
      <c r="E79" s="67"/>
      <c r="F79" s="55"/>
      <c r="G79" s="55"/>
      <c r="H79" s="55"/>
      <c r="I79" s="55"/>
      <c r="J79" s="55"/>
      <c r="K79" s="55"/>
    </row>
    <row r="80" spans="1:11" x14ac:dyDescent="0.2">
      <c r="A80" s="48"/>
      <c r="B80" s="55"/>
      <c r="C80" s="55"/>
      <c r="D80" s="67"/>
      <c r="E80" s="67"/>
      <c r="F80" s="55"/>
      <c r="G80" s="55"/>
      <c r="H80" s="55"/>
      <c r="I80" s="55"/>
      <c r="J80" s="55"/>
      <c r="K80" s="55"/>
    </row>
    <row r="81" spans="1:11" x14ac:dyDescent="0.2">
      <c r="A81" s="48"/>
      <c r="B81" s="55"/>
      <c r="C81" s="55"/>
      <c r="D81" s="67"/>
      <c r="E81" s="67"/>
      <c r="F81" s="55"/>
      <c r="G81" s="55"/>
      <c r="H81" s="55"/>
      <c r="I81" s="55"/>
      <c r="J81" s="55"/>
      <c r="K81" s="55"/>
    </row>
    <row r="82" spans="1:11" x14ac:dyDescent="0.2">
      <c r="A82" s="48"/>
      <c r="B82" s="55"/>
      <c r="C82" s="55"/>
      <c r="D82" s="67"/>
      <c r="E82" s="67"/>
      <c r="F82" s="55"/>
      <c r="G82" s="55"/>
      <c r="H82" s="55"/>
      <c r="I82" s="55"/>
      <c r="J82" s="55"/>
      <c r="K82" s="55"/>
    </row>
    <row r="83" spans="1:11" x14ac:dyDescent="0.2">
      <c r="A83" s="48"/>
      <c r="B83" s="55"/>
      <c r="C83" s="55"/>
      <c r="D83" s="67"/>
      <c r="E83" s="67"/>
      <c r="F83" s="55"/>
      <c r="G83" s="55"/>
      <c r="H83" s="55"/>
      <c r="I83" s="55"/>
      <c r="J83" s="55"/>
      <c r="K83" s="55"/>
    </row>
    <row r="84" spans="1:11" x14ac:dyDescent="0.2">
      <c r="A84" s="48"/>
      <c r="B84" s="55"/>
      <c r="C84" s="55"/>
      <c r="D84" s="67"/>
      <c r="E84" s="67"/>
      <c r="F84" s="55"/>
      <c r="G84" s="55"/>
      <c r="H84" s="55"/>
      <c r="I84" s="55"/>
      <c r="J84" s="55"/>
      <c r="K84" s="55"/>
    </row>
    <row r="85" spans="1:11" x14ac:dyDescent="0.2">
      <c r="A85" s="48"/>
      <c r="B85" s="55"/>
      <c r="C85" s="55"/>
      <c r="D85" s="67"/>
      <c r="E85" s="67"/>
      <c r="F85" s="55"/>
      <c r="G85" s="55"/>
      <c r="H85" s="55"/>
      <c r="I85" s="55"/>
      <c r="J85" s="55"/>
      <c r="K85" s="55"/>
    </row>
    <row r="86" spans="1:11" x14ac:dyDescent="0.2">
      <c r="A86" s="48"/>
      <c r="B86" s="55"/>
      <c r="C86" s="55"/>
      <c r="D86" s="67"/>
      <c r="E86" s="67"/>
      <c r="F86" s="55"/>
      <c r="G86" s="55"/>
      <c r="H86" s="55"/>
      <c r="I86" s="55"/>
      <c r="J86" s="55"/>
      <c r="K86" s="55"/>
    </row>
    <row r="87" spans="1:11" x14ac:dyDescent="0.2">
      <c r="A87" s="48"/>
      <c r="B87" s="55"/>
      <c r="C87" s="55"/>
      <c r="D87" s="67"/>
      <c r="E87" s="67"/>
      <c r="F87" s="55"/>
      <c r="G87" s="55"/>
      <c r="H87" s="55"/>
      <c r="I87" s="55"/>
      <c r="J87" s="55"/>
      <c r="K87" s="55"/>
    </row>
    <row r="88" spans="1:11" x14ac:dyDescent="0.2">
      <c r="A88" s="48"/>
      <c r="B88" s="55"/>
      <c r="C88" s="55"/>
      <c r="D88" s="67"/>
      <c r="E88" s="67"/>
      <c r="F88" s="55"/>
      <c r="G88" s="55"/>
      <c r="H88" s="55"/>
      <c r="I88" s="55"/>
      <c r="J88" s="55"/>
      <c r="K88" s="55"/>
    </row>
    <row r="89" spans="1:11" x14ac:dyDescent="0.2">
      <c r="A89" s="48"/>
      <c r="B89" s="55"/>
      <c r="C89" s="55"/>
      <c r="D89" s="67"/>
      <c r="E89" s="67"/>
      <c r="F89" s="55"/>
      <c r="G89" s="55"/>
      <c r="H89" s="55"/>
      <c r="I89" s="55"/>
      <c r="J89" s="55"/>
      <c r="K89" s="55"/>
    </row>
    <row r="90" spans="1:11" x14ac:dyDescent="0.2">
      <c r="A90" s="48"/>
      <c r="B90" s="55"/>
      <c r="C90" s="55"/>
      <c r="D90" s="67"/>
      <c r="E90" s="67"/>
      <c r="F90" s="55"/>
      <c r="G90" s="55"/>
      <c r="H90" s="55"/>
      <c r="I90" s="55"/>
      <c r="J90" s="55"/>
      <c r="K90" s="55"/>
    </row>
    <row r="91" spans="1:11" x14ac:dyDescent="0.2">
      <c r="A91" s="48"/>
      <c r="B91" s="55"/>
      <c r="C91" s="55"/>
      <c r="D91" s="67"/>
      <c r="E91" s="67"/>
      <c r="F91" s="55"/>
      <c r="G91" s="55"/>
      <c r="H91" s="55"/>
      <c r="I91" s="55"/>
      <c r="J91" s="55"/>
      <c r="K91" s="55"/>
    </row>
    <row r="92" spans="1:11" x14ac:dyDescent="0.2">
      <c r="A92" s="48"/>
      <c r="B92" s="55"/>
      <c r="C92" s="55"/>
      <c r="D92" s="67"/>
      <c r="E92" s="67"/>
      <c r="F92" s="55"/>
      <c r="G92" s="55"/>
      <c r="H92" s="55"/>
      <c r="I92" s="55"/>
      <c r="J92" s="55"/>
      <c r="K92" s="55"/>
    </row>
    <row r="93" spans="1:11" x14ac:dyDescent="0.2">
      <c r="A93" s="48"/>
      <c r="B93" s="55"/>
      <c r="C93" s="55"/>
      <c r="D93" s="67"/>
      <c r="E93" s="67"/>
      <c r="F93" s="55"/>
      <c r="G93" s="55"/>
      <c r="H93" s="55"/>
      <c r="I93" s="55"/>
      <c r="J93" s="55"/>
      <c r="K93" s="55"/>
    </row>
    <row r="94" spans="1:11" x14ac:dyDescent="0.2">
      <c r="A94" s="48"/>
      <c r="B94" s="55"/>
      <c r="C94" s="55"/>
      <c r="D94" s="67"/>
      <c r="E94" s="67"/>
      <c r="F94" s="55"/>
      <c r="G94" s="55"/>
      <c r="H94" s="55"/>
      <c r="I94" s="55"/>
      <c r="J94" s="55"/>
      <c r="K94" s="55"/>
    </row>
    <row r="95" spans="1:11" x14ac:dyDescent="0.2">
      <c r="A95" s="48"/>
      <c r="B95" s="55"/>
      <c r="C95" s="55"/>
      <c r="D95" s="67"/>
      <c r="E95" s="67"/>
      <c r="F95" s="55"/>
      <c r="G95" s="55"/>
      <c r="H95" s="55"/>
      <c r="I95" s="55"/>
      <c r="J95" s="55"/>
      <c r="K95" s="55"/>
    </row>
    <row r="96" spans="1:11" x14ac:dyDescent="0.2">
      <c r="A96" s="48"/>
      <c r="B96" s="55"/>
      <c r="C96" s="55"/>
      <c r="D96" s="67"/>
      <c r="E96" s="67"/>
      <c r="F96" s="55"/>
      <c r="G96" s="55"/>
      <c r="H96" s="55"/>
      <c r="I96" s="55"/>
      <c r="J96" s="55"/>
      <c r="K96" s="55"/>
    </row>
    <row r="97" spans="1:11" x14ac:dyDescent="0.2">
      <c r="A97" s="48"/>
      <c r="B97" s="55"/>
      <c r="C97" s="55"/>
      <c r="D97" s="67"/>
      <c r="E97" s="67"/>
      <c r="F97" s="55"/>
      <c r="G97" s="55"/>
      <c r="H97" s="55"/>
      <c r="I97" s="55"/>
      <c r="J97" s="55"/>
      <c r="K97" s="55"/>
    </row>
    <row r="98" spans="1:11" x14ac:dyDescent="0.2">
      <c r="A98" s="48"/>
      <c r="B98" s="55"/>
      <c r="C98" s="55"/>
      <c r="D98" s="67"/>
      <c r="E98" s="67"/>
      <c r="F98" s="55"/>
      <c r="G98" s="55"/>
      <c r="H98" s="55"/>
      <c r="I98" s="55"/>
      <c r="J98" s="55"/>
      <c r="K98" s="55"/>
    </row>
  </sheetData>
  <mergeCells count="10">
    <mergeCell ref="A1:K1"/>
    <mergeCell ref="A5:E5"/>
    <mergeCell ref="G5:K5"/>
    <mergeCell ref="G11:K11"/>
    <mergeCell ref="C3:D3"/>
    <mergeCell ref="I3:J3"/>
    <mergeCell ref="E3:E4"/>
    <mergeCell ref="G2:K2"/>
    <mergeCell ref="A2:E2"/>
    <mergeCell ref="K3:K4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A2" sqref="A2"/>
    </sheetView>
  </sheetViews>
  <sheetFormatPr baseColWidth="10" defaultRowHeight="12.75" x14ac:dyDescent="0.2"/>
  <cols>
    <col min="1" max="1" width="43.5703125" bestFit="1" customWidth="1"/>
    <col min="2" max="3" width="13" bestFit="1" customWidth="1"/>
  </cols>
  <sheetData>
    <row r="1" spans="1:3" ht="15" x14ac:dyDescent="0.2">
      <c r="A1" s="179" t="s">
        <v>178</v>
      </c>
      <c r="B1" s="179"/>
      <c r="C1" s="179"/>
    </row>
    <row r="2" spans="1:3" ht="15" x14ac:dyDescent="0.2">
      <c r="A2" s="5"/>
      <c r="B2" s="5"/>
    </row>
    <row r="3" spans="1:3" ht="15" x14ac:dyDescent="0.2">
      <c r="A3" s="180" t="s">
        <v>16</v>
      </c>
      <c r="B3" s="180"/>
      <c r="C3" s="6">
        <f>PROYECTO!H8+PROYECTO!H13+PROYECTO!H17</f>
        <v>562600</v>
      </c>
    </row>
    <row r="4" spans="1:3" x14ac:dyDescent="0.2">
      <c r="A4" s="7"/>
      <c r="B4" s="7"/>
      <c r="C4" s="8"/>
    </row>
    <row r="5" spans="1:3" ht="15" x14ac:dyDescent="0.2">
      <c r="A5" s="180" t="s">
        <v>17</v>
      </c>
      <c r="B5" s="180"/>
      <c r="C5" s="6">
        <f>SUM(B7:B11)</f>
        <v>549999.99573999993</v>
      </c>
    </row>
    <row r="6" spans="1:3" ht="15" x14ac:dyDescent="0.2">
      <c r="A6" s="9"/>
      <c r="B6" s="9"/>
      <c r="C6" s="6"/>
    </row>
    <row r="7" spans="1:3" ht="15" x14ac:dyDescent="0.2">
      <c r="A7" s="10" t="s">
        <v>18</v>
      </c>
      <c r="B7" s="6">
        <f>PROYECTO!C7</f>
        <v>227355.86573999992</v>
      </c>
    </row>
    <row r="8" spans="1:3" x14ac:dyDescent="0.2">
      <c r="A8" s="11"/>
      <c r="B8" s="8"/>
    </row>
    <row r="9" spans="1:3" ht="15" x14ac:dyDescent="0.2">
      <c r="A9" s="10" t="s">
        <v>19</v>
      </c>
      <c r="B9" s="6">
        <f>PROYECTO!C52</f>
        <v>322644.13</v>
      </c>
    </row>
    <row r="10" spans="1:3" ht="15" x14ac:dyDescent="0.2">
      <c r="A10" s="3"/>
      <c r="B10" s="6"/>
    </row>
    <row r="11" spans="1:3" ht="15" x14ac:dyDescent="0.2">
      <c r="A11" s="10" t="s">
        <v>20</v>
      </c>
      <c r="B11" s="6">
        <f>PROYECTO!C60</f>
        <v>0</v>
      </c>
    </row>
    <row r="12" spans="1:3" x14ac:dyDescent="0.2">
      <c r="A12" s="7"/>
      <c r="B12" s="7"/>
      <c r="C12" s="8"/>
    </row>
    <row r="13" spans="1:3" x14ac:dyDescent="0.2">
      <c r="A13" s="7"/>
      <c r="B13" s="7"/>
      <c r="C13" s="8"/>
    </row>
    <row r="14" spans="1:3" ht="15" x14ac:dyDescent="0.2">
      <c r="A14" s="180" t="s">
        <v>21</v>
      </c>
      <c r="B14" s="180"/>
      <c r="C14" s="6">
        <f>C3-C5</f>
        <v>12600.004260000074</v>
      </c>
    </row>
    <row r="15" spans="1:3" x14ac:dyDescent="0.2">
      <c r="A15" s="7"/>
      <c r="B15" s="7"/>
      <c r="C15" s="8"/>
    </row>
    <row r="16" spans="1:3" ht="15" x14ac:dyDescent="0.25">
      <c r="A16" s="5" t="s">
        <v>22</v>
      </c>
      <c r="B16" s="5"/>
      <c r="C16" s="12">
        <v>0</v>
      </c>
    </row>
    <row r="17" spans="1:3" x14ac:dyDescent="0.2">
      <c r="A17" s="7"/>
      <c r="B17" s="7"/>
      <c r="C17" s="8"/>
    </row>
    <row r="18" spans="1:3" ht="15" x14ac:dyDescent="0.2">
      <c r="A18" s="180" t="s">
        <v>23</v>
      </c>
      <c r="B18" s="180"/>
      <c r="C18" s="6">
        <f>C14-C16</f>
        <v>12600.004260000074</v>
      </c>
    </row>
  </sheetData>
  <mergeCells count="5">
    <mergeCell ref="A1:C1"/>
    <mergeCell ref="A3:B3"/>
    <mergeCell ref="A5:B5"/>
    <mergeCell ref="A14:B14"/>
    <mergeCell ref="A18:B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0"/>
  <sheetViews>
    <sheetView zoomScaleNormal="100" workbookViewId="0">
      <selection activeCell="G29" sqref="G29:G30"/>
    </sheetView>
  </sheetViews>
  <sheetFormatPr baseColWidth="10" defaultRowHeight="12.75" x14ac:dyDescent="0.2"/>
  <cols>
    <col min="1" max="1" width="14.140625" customWidth="1"/>
    <col min="2" max="2" width="14" customWidth="1"/>
    <col min="3" max="3" width="13" customWidth="1"/>
    <col min="4" max="4" width="13.5703125" customWidth="1"/>
    <col min="6" max="6" width="15.7109375" customWidth="1"/>
    <col min="7" max="7" width="15" customWidth="1"/>
    <col min="8" max="8" width="12.140625" bestFit="1" customWidth="1"/>
    <col min="9" max="9" width="13.5703125" customWidth="1"/>
    <col min="10" max="10" width="2.28515625" customWidth="1"/>
    <col min="11" max="11" width="17.85546875" style="15" customWidth="1"/>
    <col min="12" max="12" width="14" bestFit="1" customWidth="1"/>
    <col min="13" max="13" width="20.42578125" customWidth="1"/>
    <col min="14" max="14" width="13" customWidth="1"/>
    <col min="15" max="15" width="13.85546875" customWidth="1"/>
    <col min="16" max="17" width="13.140625" customWidth="1"/>
    <col min="18" max="18" width="4" customWidth="1"/>
    <col min="19" max="19" width="18.85546875" customWidth="1"/>
    <col min="20" max="21" width="13.42578125" customWidth="1"/>
    <col min="22" max="22" width="17.5703125" customWidth="1"/>
    <col min="23" max="23" width="13.140625" bestFit="1" customWidth="1"/>
    <col min="25" max="25" width="4.5703125" customWidth="1"/>
    <col min="26" max="26" width="17.5703125" customWidth="1"/>
    <col min="27" max="27" width="12.85546875" customWidth="1"/>
  </cols>
  <sheetData>
    <row r="1" spans="1:29" ht="15" x14ac:dyDescent="0.25">
      <c r="A1" s="181" t="s">
        <v>200</v>
      </c>
      <c r="B1" s="182"/>
      <c r="C1" s="182"/>
      <c r="D1" s="183"/>
      <c r="F1" s="181" t="s">
        <v>199</v>
      </c>
      <c r="G1" s="182"/>
      <c r="H1" s="182"/>
      <c r="I1" s="183"/>
      <c r="J1" s="163"/>
      <c r="K1" s="181" t="s">
        <v>167</v>
      </c>
      <c r="L1" s="182"/>
      <c r="M1" s="182"/>
      <c r="N1" s="182"/>
      <c r="O1" s="182"/>
      <c r="P1" s="182"/>
      <c r="Q1" s="183"/>
      <c r="S1" s="184" t="s">
        <v>168</v>
      </c>
      <c r="T1" s="185"/>
      <c r="U1" s="185"/>
      <c r="V1" s="185"/>
      <c r="W1" s="185"/>
      <c r="X1" s="186"/>
      <c r="Z1" s="184" t="s">
        <v>159</v>
      </c>
      <c r="AA1" s="185"/>
      <c r="AB1" s="185"/>
      <c r="AC1" s="186"/>
    </row>
    <row r="2" spans="1:29" ht="54" customHeight="1" x14ac:dyDescent="0.2">
      <c r="A2" s="116"/>
      <c r="B2" s="117" t="s">
        <v>157</v>
      </c>
      <c r="C2" s="117" t="s">
        <v>158</v>
      </c>
      <c r="D2" s="117" t="s">
        <v>160</v>
      </c>
      <c r="F2" s="116"/>
      <c r="G2" s="117" t="s">
        <v>157</v>
      </c>
      <c r="H2" s="117" t="s">
        <v>158</v>
      </c>
      <c r="I2" s="118" t="s">
        <v>160</v>
      </c>
      <c r="J2" s="164"/>
      <c r="K2" s="116"/>
      <c r="L2" s="117" t="s">
        <v>157</v>
      </c>
      <c r="M2" s="119" t="s">
        <v>181</v>
      </c>
      <c r="N2" s="117" t="s">
        <v>158</v>
      </c>
      <c r="O2" s="119" t="s">
        <v>182</v>
      </c>
      <c r="P2" s="118" t="s">
        <v>160</v>
      </c>
      <c r="Q2" s="117" t="s">
        <v>184</v>
      </c>
      <c r="S2" s="33" t="s">
        <v>152</v>
      </c>
      <c r="T2" s="34" t="s">
        <v>169</v>
      </c>
      <c r="U2" s="34" t="s">
        <v>170</v>
      </c>
      <c r="V2" s="34" t="s">
        <v>171</v>
      </c>
      <c r="W2" s="33" t="s">
        <v>153</v>
      </c>
      <c r="X2" s="34" t="s">
        <v>154</v>
      </c>
      <c r="Z2" s="33" t="s">
        <v>152</v>
      </c>
      <c r="AA2" s="33" t="s">
        <v>172</v>
      </c>
      <c r="AB2" s="33" t="s">
        <v>153</v>
      </c>
      <c r="AC2" s="34" t="s">
        <v>154</v>
      </c>
    </row>
    <row r="3" spans="1:29" x14ac:dyDescent="0.2">
      <c r="A3" s="116" t="s">
        <v>120</v>
      </c>
      <c r="B3" s="120">
        <v>6000</v>
      </c>
      <c r="C3" s="120">
        <v>1000</v>
      </c>
      <c r="D3" s="167">
        <f t="shared" ref="D3:D12" si="0">SUM(B3:C3)</f>
        <v>7000</v>
      </c>
      <c r="F3" s="116" t="s">
        <v>120</v>
      </c>
      <c r="G3" s="120"/>
      <c r="H3" s="120"/>
      <c r="I3" s="121"/>
      <c r="J3" s="165"/>
      <c r="K3" s="116" t="s">
        <v>120</v>
      </c>
      <c r="L3" s="120">
        <v>15000</v>
      </c>
      <c r="M3" s="122">
        <v>17654.48</v>
      </c>
      <c r="N3" s="120">
        <v>3000</v>
      </c>
      <c r="O3" s="123">
        <v>3261</v>
      </c>
      <c r="P3" s="121">
        <f>L3+N3</f>
        <v>18000</v>
      </c>
      <c r="Q3" s="120">
        <f>M3+O3</f>
        <v>20915.48</v>
      </c>
      <c r="R3" s="1"/>
      <c r="S3" s="35" t="s">
        <v>120</v>
      </c>
      <c r="T3" s="36">
        <v>16000</v>
      </c>
      <c r="U3" s="36">
        <v>0</v>
      </c>
      <c r="V3" s="36"/>
      <c r="W3" s="36">
        <v>0</v>
      </c>
      <c r="X3" s="36">
        <f>U3+W3</f>
        <v>0</v>
      </c>
      <c r="Z3" s="35" t="s">
        <v>120</v>
      </c>
      <c r="AA3" s="36">
        <v>19477.43</v>
      </c>
      <c r="AB3" s="36">
        <v>3061.82</v>
      </c>
      <c r="AC3" s="36">
        <f>AA3+AB3</f>
        <v>22539.25</v>
      </c>
    </row>
    <row r="4" spans="1:29" x14ac:dyDescent="0.2">
      <c r="A4" s="116" t="s">
        <v>121</v>
      </c>
      <c r="B4" s="167">
        <v>15000</v>
      </c>
      <c r="C4" s="167">
        <v>1000</v>
      </c>
      <c r="D4" s="167">
        <f t="shared" si="0"/>
        <v>16000</v>
      </c>
      <c r="F4" s="116" t="s">
        <v>121</v>
      </c>
      <c r="G4" s="167">
        <f>44937.81/1.1</f>
        <v>40852.554545454543</v>
      </c>
      <c r="H4" s="167">
        <f>5900/1.1</f>
        <v>5363.6363636363631</v>
      </c>
      <c r="I4" s="168">
        <f t="shared" ref="I4" si="1">SUM(G4:H4)</f>
        <v>46216.190909090903</v>
      </c>
      <c r="J4" s="165"/>
      <c r="K4" s="116" t="s">
        <v>121</v>
      </c>
      <c r="L4" s="120">
        <v>40000</v>
      </c>
      <c r="M4" s="124">
        <v>42085.36</v>
      </c>
      <c r="N4" s="120">
        <v>8000</v>
      </c>
      <c r="O4" s="123">
        <v>8130</v>
      </c>
      <c r="P4" s="121">
        <f t="shared" ref="P4:P10" si="2">L4+N4</f>
        <v>48000</v>
      </c>
      <c r="Q4" s="120">
        <f t="shared" ref="Q4:Q10" si="3">M4+O4</f>
        <v>50215.360000000001</v>
      </c>
      <c r="R4" s="1"/>
      <c r="S4" s="35" t="s">
        <v>121</v>
      </c>
      <c r="T4" s="36">
        <v>45000</v>
      </c>
      <c r="U4" s="36">
        <v>38286.43</v>
      </c>
      <c r="V4" s="36"/>
      <c r="W4" s="36">
        <v>8770.91</v>
      </c>
      <c r="X4" s="36">
        <f t="shared" ref="X4:X10" si="4">U4+W4</f>
        <v>47057.34</v>
      </c>
      <c r="Z4" s="35" t="s">
        <v>121</v>
      </c>
      <c r="AA4" s="36">
        <v>46916.880000000005</v>
      </c>
      <c r="AB4" s="36">
        <v>7279.09</v>
      </c>
      <c r="AC4" s="36">
        <f t="shared" ref="AC4:AC10" si="5">AA4+AB4</f>
        <v>54195.97</v>
      </c>
    </row>
    <row r="5" spans="1:29" x14ac:dyDescent="0.2">
      <c r="A5" s="132" t="s">
        <v>122</v>
      </c>
      <c r="B5" s="124">
        <v>61000</v>
      </c>
      <c r="C5" s="124">
        <v>3000</v>
      </c>
      <c r="D5" s="167">
        <f t="shared" si="0"/>
        <v>64000</v>
      </c>
      <c r="F5" s="132" t="s">
        <v>122</v>
      </c>
      <c r="G5" s="124"/>
      <c r="H5" s="124"/>
      <c r="I5" s="123"/>
      <c r="J5" s="165"/>
      <c r="K5" s="116" t="s">
        <v>122</v>
      </c>
      <c r="L5" s="120">
        <v>95000</v>
      </c>
      <c r="M5" s="124">
        <v>145882.19</v>
      </c>
      <c r="N5" s="120">
        <v>4500</v>
      </c>
      <c r="O5" s="123">
        <v>9386</v>
      </c>
      <c r="P5" s="121">
        <f t="shared" si="2"/>
        <v>99500</v>
      </c>
      <c r="Q5" s="120">
        <f t="shared" si="3"/>
        <v>155268.19</v>
      </c>
      <c r="R5" s="1"/>
      <c r="S5" s="37" t="s">
        <v>122</v>
      </c>
      <c r="T5" s="38">
        <v>50000</v>
      </c>
      <c r="U5" s="36">
        <f>6279.44+47066.29</f>
        <v>53345.73</v>
      </c>
      <c r="V5" s="36"/>
      <c r="W5" s="39">
        <v>4696</v>
      </c>
      <c r="X5" s="36">
        <f t="shared" si="4"/>
        <v>58041.73</v>
      </c>
      <c r="Z5" s="37" t="s">
        <v>122</v>
      </c>
      <c r="AA5" s="36">
        <v>92948.889999999898</v>
      </c>
      <c r="AB5" s="38">
        <v>4433.6400000000003</v>
      </c>
      <c r="AC5" s="36">
        <f t="shared" si="5"/>
        <v>97382.529999999897</v>
      </c>
    </row>
    <row r="6" spans="1:29" x14ac:dyDescent="0.2">
      <c r="A6" s="116" t="s">
        <v>123</v>
      </c>
      <c r="B6" s="120">
        <v>0</v>
      </c>
      <c r="C6" s="120">
        <v>0</v>
      </c>
      <c r="D6" s="167">
        <f t="shared" si="0"/>
        <v>0</v>
      </c>
      <c r="F6" s="116" t="s">
        <v>123</v>
      </c>
      <c r="G6" s="120"/>
      <c r="H6" s="120"/>
      <c r="I6" s="121"/>
      <c r="J6" s="165"/>
      <c r="K6" s="116" t="s">
        <v>123</v>
      </c>
      <c r="L6" s="120">
        <v>35000</v>
      </c>
      <c r="M6" s="124">
        <v>42420.73</v>
      </c>
      <c r="N6" s="120">
        <v>4500</v>
      </c>
      <c r="O6" s="123">
        <v>7531</v>
      </c>
      <c r="P6" s="121">
        <f t="shared" si="2"/>
        <v>39500</v>
      </c>
      <c r="Q6" s="120">
        <f t="shared" si="3"/>
        <v>49951.73</v>
      </c>
      <c r="R6" s="1"/>
      <c r="S6" s="37" t="s">
        <v>123</v>
      </c>
      <c r="T6" s="38">
        <v>35000</v>
      </c>
      <c r="U6" s="36">
        <v>35037.440000000002</v>
      </c>
      <c r="V6" s="36"/>
      <c r="W6" s="38">
        <v>4472.7299999999996</v>
      </c>
      <c r="X6" s="36">
        <f t="shared" si="4"/>
        <v>39510.17</v>
      </c>
      <c r="Z6" s="37" t="s">
        <v>123</v>
      </c>
      <c r="AA6" s="36">
        <v>34883.679999999993</v>
      </c>
      <c r="AB6" s="38">
        <v>5442.73</v>
      </c>
      <c r="AC6" s="36">
        <f t="shared" si="5"/>
        <v>40326.409999999989</v>
      </c>
    </row>
    <row r="7" spans="1:29" x14ac:dyDescent="0.2">
      <c r="A7" s="116" t="s">
        <v>124</v>
      </c>
      <c r="B7" s="120">
        <v>25000</v>
      </c>
      <c r="C7" s="120">
        <v>0</v>
      </c>
      <c r="D7" s="167">
        <f t="shared" si="0"/>
        <v>25000</v>
      </c>
      <c r="F7" s="116" t="s">
        <v>124</v>
      </c>
      <c r="G7" s="120"/>
      <c r="H7" s="120"/>
      <c r="I7" s="121"/>
      <c r="J7" s="165"/>
      <c r="K7" s="116" t="s">
        <v>124</v>
      </c>
      <c r="L7" s="120">
        <v>55000</v>
      </c>
      <c r="M7" s="124">
        <v>57501.4</v>
      </c>
      <c r="N7" s="120">
        <v>0</v>
      </c>
      <c r="O7" s="123">
        <v>0</v>
      </c>
      <c r="P7" s="121">
        <f t="shared" si="2"/>
        <v>55000</v>
      </c>
      <c r="Q7" s="120">
        <f t="shared" si="3"/>
        <v>57501.4</v>
      </c>
      <c r="R7" s="1"/>
      <c r="S7" s="37" t="s">
        <v>124</v>
      </c>
      <c r="T7" s="38">
        <v>60000</v>
      </c>
      <c r="U7" s="36">
        <v>56365.120000000003</v>
      </c>
      <c r="V7" s="36"/>
      <c r="W7" s="39">
        <v>0</v>
      </c>
      <c r="X7" s="36">
        <f t="shared" si="4"/>
        <v>56365.120000000003</v>
      </c>
      <c r="Z7" s="37" t="s">
        <v>124</v>
      </c>
      <c r="AA7" s="36">
        <v>59000.010000000009</v>
      </c>
      <c r="AB7" s="38"/>
      <c r="AC7" s="36">
        <f t="shared" si="5"/>
        <v>59000.010000000009</v>
      </c>
    </row>
    <row r="8" spans="1:29" x14ac:dyDescent="0.2">
      <c r="A8" s="116" t="s">
        <v>125</v>
      </c>
      <c r="B8" s="120">
        <v>10000</v>
      </c>
      <c r="C8" s="120">
        <v>1000</v>
      </c>
      <c r="D8" s="167">
        <f t="shared" si="0"/>
        <v>11000</v>
      </c>
      <c r="F8" s="116" t="s">
        <v>125</v>
      </c>
      <c r="G8" s="120"/>
      <c r="H8" s="120"/>
      <c r="I8" s="121"/>
      <c r="J8" s="165"/>
      <c r="K8" s="116" t="s">
        <v>125</v>
      </c>
      <c r="L8" s="120">
        <v>40000</v>
      </c>
      <c r="M8" s="124">
        <v>44293.91</v>
      </c>
      <c r="N8" s="120">
        <v>1000</v>
      </c>
      <c r="O8" s="123">
        <v>1113</v>
      </c>
      <c r="P8" s="121">
        <f t="shared" si="2"/>
        <v>41000</v>
      </c>
      <c r="Q8" s="120">
        <f t="shared" si="3"/>
        <v>45406.91</v>
      </c>
      <c r="R8" s="1"/>
      <c r="S8" s="37" t="s">
        <v>125</v>
      </c>
      <c r="T8" s="38">
        <v>42000</v>
      </c>
      <c r="U8" s="36">
        <v>43178.33</v>
      </c>
      <c r="V8" s="36"/>
      <c r="W8" s="39">
        <v>1150</v>
      </c>
      <c r="X8" s="36">
        <f t="shared" si="4"/>
        <v>44328.33</v>
      </c>
      <c r="Z8" s="37" t="s">
        <v>125</v>
      </c>
      <c r="AA8" s="36">
        <v>41808.809999999983</v>
      </c>
      <c r="AB8" s="38">
        <v>1335.45</v>
      </c>
      <c r="AC8" s="36">
        <f t="shared" si="5"/>
        <v>43144.25999999998</v>
      </c>
    </row>
    <row r="9" spans="1:29" x14ac:dyDescent="0.2">
      <c r="A9" s="116" t="s">
        <v>155</v>
      </c>
      <c r="B9" s="120">
        <v>7000</v>
      </c>
      <c r="C9" s="120">
        <v>1000</v>
      </c>
      <c r="D9" s="167">
        <f t="shared" si="0"/>
        <v>8000</v>
      </c>
      <c r="F9" s="116" t="s">
        <v>155</v>
      </c>
      <c r="G9" s="120"/>
      <c r="H9" s="120"/>
      <c r="I9" s="121"/>
      <c r="J9" s="165"/>
      <c r="K9" s="116" t="s">
        <v>155</v>
      </c>
      <c r="L9" s="120">
        <v>15000</v>
      </c>
      <c r="M9" s="124">
        <v>14860.35</v>
      </c>
      <c r="N9" s="120">
        <v>5500</v>
      </c>
      <c r="O9" s="123">
        <v>7130</v>
      </c>
      <c r="P9" s="121">
        <f t="shared" si="2"/>
        <v>20500</v>
      </c>
      <c r="Q9" s="120">
        <f t="shared" si="3"/>
        <v>21990.35</v>
      </c>
      <c r="R9" s="1"/>
      <c r="S9" s="37" t="s">
        <v>155</v>
      </c>
      <c r="T9" s="38">
        <v>12000</v>
      </c>
      <c r="U9" s="36">
        <v>15617.78</v>
      </c>
      <c r="V9" s="40"/>
      <c r="W9" s="39">
        <v>5677.27</v>
      </c>
      <c r="X9" s="36">
        <f t="shared" si="4"/>
        <v>21295.050000000003</v>
      </c>
      <c r="Z9" s="37" t="s">
        <v>155</v>
      </c>
      <c r="AA9" s="36">
        <v>11181.7</v>
      </c>
      <c r="AB9" s="38">
        <v>5688.18</v>
      </c>
      <c r="AC9" s="36">
        <f t="shared" si="5"/>
        <v>16869.88</v>
      </c>
    </row>
    <row r="10" spans="1:29" x14ac:dyDescent="0.2">
      <c r="A10" s="116" t="s">
        <v>156</v>
      </c>
      <c r="B10" s="120">
        <v>6000</v>
      </c>
      <c r="C10" s="120">
        <v>1000</v>
      </c>
      <c r="D10" s="167">
        <f t="shared" si="0"/>
        <v>7000</v>
      </c>
      <c r="F10" s="116" t="s">
        <v>156</v>
      </c>
      <c r="G10" s="120"/>
      <c r="H10" s="120"/>
      <c r="I10" s="121"/>
      <c r="J10" s="165"/>
      <c r="K10" s="116" t="s">
        <v>156</v>
      </c>
      <c r="L10" s="120">
        <v>9000</v>
      </c>
      <c r="M10" s="124">
        <v>12010.42</v>
      </c>
      <c r="N10" s="120">
        <v>4500</v>
      </c>
      <c r="O10" s="123">
        <v>6045</v>
      </c>
      <c r="P10" s="121">
        <f t="shared" si="2"/>
        <v>13500</v>
      </c>
      <c r="Q10" s="120">
        <f t="shared" si="3"/>
        <v>18055.419999999998</v>
      </c>
      <c r="R10" s="1"/>
      <c r="S10" s="41" t="s">
        <v>156</v>
      </c>
      <c r="T10" s="42">
        <v>11000</v>
      </c>
      <c r="U10" s="36">
        <v>8636.33</v>
      </c>
      <c r="V10" s="36"/>
      <c r="W10" s="43">
        <v>4463.4399999999996</v>
      </c>
      <c r="X10" s="36">
        <f t="shared" si="4"/>
        <v>13099.77</v>
      </c>
      <c r="Z10" s="41" t="s">
        <v>156</v>
      </c>
      <c r="AA10" s="36">
        <v>10454.520000000002</v>
      </c>
      <c r="AB10" s="44">
        <v>4481.82</v>
      </c>
      <c r="AC10" s="36">
        <f t="shared" si="5"/>
        <v>14936.340000000002</v>
      </c>
    </row>
    <row r="11" spans="1:29" x14ac:dyDescent="0.2">
      <c r="A11" s="131" t="s">
        <v>183</v>
      </c>
      <c r="B11" s="124">
        <v>2000</v>
      </c>
      <c r="C11" s="124">
        <v>1000</v>
      </c>
      <c r="D11" s="167">
        <f t="shared" si="0"/>
        <v>3000</v>
      </c>
      <c r="F11" s="131" t="s">
        <v>183</v>
      </c>
      <c r="G11" s="124"/>
      <c r="H11" s="124"/>
      <c r="I11" s="124"/>
      <c r="J11" s="166"/>
      <c r="K11" s="126"/>
      <c r="L11" s="125"/>
      <c r="M11" s="125"/>
      <c r="N11" s="125"/>
      <c r="O11" s="125"/>
      <c r="P11" s="125"/>
      <c r="Q11" s="125"/>
      <c r="R11" s="1"/>
      <c r="T11" s="45"/>
      <c r="U11" s="45"/>
      <c r="V11" s="45"/>
      <c r="W11" s="45"/>
      <c r="X11" s="45"/>
      <c r="AA11" s="45"/>
      <c r="AB11" s="45"/>
      <c r="AC11" s="45"/>
    </row>
    <row r="12" spans="1:29" x14ac:dyDescent="0.2">
      <c r="A12" s="132" t="s">
        <v>201</v>
      </c>
      <c r="B12" s="124">
        <v>18000</v>
      </c>
      <c r="C12" s="124">
        <v>1000</v>
      </c>
      <c r="D12" s="167">
        <f t="shared" si="0"/>
        <v>19000</v>
      </c>
      <c r="F12" s="132" t="s">
        <v>185</v>
      </c>
      <c r="G12" s="124"/>
      <c r="H12" s="124"/>
      <c r="I12" s="124"/>
      <c r="J12" s="166"/>
      <c r="K12" s="126"/>
      <c r="L12" s="125"/>
      <c r="M12" s="125"/>
      <c r="N12" s="125"/>
      <c r="O12" s="125"/>
      <c r="P12" s="125"/>
      <c r="Q12" s="125"/>
      <c r="R12" s="1"/>
      <c r="T12" s="45"/>
      <c r="U12" s="45"/>
      <c r="V12" s="45"/>
      <c r="W12" s="45"/>
      <c r="X12" s="45"/>
      <c r="AA12" s="45"/>
      <c r="AB12" s="45"/>
      <c r="AC12" s="45"/>
    </row>
    <row r="13" spans="1:29" x14ac:dyDescent="0.2">
      <c r="A13" s="135" t="s">
        <v>2</v>
      </c>
      <c r="B13" s="120">
        <f>SUM(B3:B12)</f>
        <v>150000</v>
      </c>
      <c r="C13" s="120">
        <f t="shared" ref="C13:D13" si="6">SUM(C3:C12)</f>
        <v>10000</v>
      </c>
      <c r="D13" s="120">
        <f t="shared" si="6"/>
        <v>160000</v>
      </c>
      <c r="F13" s="135" t="s">
        <v>2</v>
      </c>
      <c r="G13" s="120">
        <f>SUM(G3:G12)</f>
        <v>40852.554545454543</v>
      </c>
      <c r="H13" s="120">
        <f t="shared" ref="H13:I13" si="7">SUM(H3:H12)</f>
        <v>5363.6363636363631</v>
      </c>
      <c r="I13" s="120">
        <f t="shared" si="7"/>
        <v>46216.190909090903</v>
      </c>
      <c r="J13" s="165"/>
      <c r="K13" s="127" t="s">
        <v>2</v>
      </c>
      <c r="L13" s="120">
        <f>SUM(L3:L10)</f>
        <v>304000</v>
      </c>
      <c r="M13" s="128">
        <f>SUM(M3:M11)</f>
        <v>376708.84</v>
      </c>
      <c r="N13" s="120">
        <f>SUM(N3:N10)</f>
        <v>31000</v>
      </c>
      <c r="O13" s="129">
        <f>SUM(O3:O11)</f>
        <v>42596</v>
      </c>
      <c r="P13" s="121">
        <f>SUM(P3:P10)</f>
        <v>335000</v>
      </c>
      <c r="Q13" s="120">
        <f>SUM(Q3:Q10)</f>
        <v>419304.84</v>
      </c>
      <c r="R13" s="1"/>
      <c r="S13" s="46" t="s">
        <v>127</v>
      </c>
      <c r="T13" s="36">
        <f>SUM(T3:T11)</f>
        <v>271000</v>
      </c>
      <c r="U13" s="36">
        <f>SUM(U3:U11)</f>
        <v>250467.15999999997</v>
      </c>
      <c r="V13" s="36">
        <v>33000</v>
      </c>
      <c r="W13" s="38">
        <f>SUM(W3:W10)</f>
        <v>29230.35</v>
      </c>
      <c r="X13" s="38">
        <f>SUM(X3:X10)</f>
        <v>279697.51</v>
      </c>
      <c r="Z13" s="46" t="s">
        <v>127</v>
      </c>
      <c r="AA13" s="36">
        <f>SUM(AA3:AA11)</f>
        <v>316671.91999999993</v>
      </c>
      <c r="AB13" s="38">
        <f>SUM(AB3:AB10)</f>
        <v>31722.73</v>
      </c>
      <c r="AC13" s="38">
        <f>SUM(AC3:AC10)</f>
        <v>348394.64999999985</v>
      </c>
    </row>
    <row r="14" spans="1:29" x14ac:dyDescent="0.2">
      <c r="F14" s="125"/>
      <c r="G14" s="125"/>
      <c r="H14" s="125"/>
      <c r="I14" s="125"/>
      <c r="J14" s="125"/>
      <c r="K14" s="126"/>
      <c r="L14" s="130"/>
      <c r="M14" s="130"/>
      <c r="N14" s="130"/>
      <c r="O14" s="130"/>
      <c r="P14" s="125"/>
      <c r="Q14" s="125"/>
    </row>
    <row r="15" spans="1:29" x14ac:dyDescent="0.2">
      <c r="F15" s="125"/>
      <c r="G15" s="125"/>
      <c r="H15" s="125"/>
      <c r="I15" s="125"/>
      <c r="J15" s="125"/>
      <c r="K15" s="126"/>
      <c r="L15" s="130"/>
      <c r="M15" s="130"/>
      <c r="N15" s="130"/>
      <c r="O15" s="130"/>
      <c r="P15" s="125"/>
      <c r="Q15" s="125"/>
    </row>
    <row r="16" spans="1:29" x14ac:dyDescent="0.2">
      <c r="F16" s="133"/>
      <c r="G16" s="133"/>
      <c r="H16" s="133"/>
      <c r="I16" s="125"/>
      <c r="J16" s="125"/>
      <c r="K16" s="126"/>
      <c r="L16" s="134"/>
      <c r="M16" s="134"/>
      <c r="N16" s="134"/>
      <c r="O16" s="134"/>
      <c r="P16" s="125"/>
      <c r="Q16" s="125"/>
    </row>
    <row r="17" spans="6:19" x14ac:dyDescent="0.2">
      <c r="F17" s="133"/>
      <c r="G17" s="133"/>
      <c r="H17" s="133"/>
      <c r="I17" s="125"/>
      <c r="J17" s="125"/>
      <c r="K17" s="126"/>
      <c r="L17" s="134"/>
      <c r="M17" s="134"/>
      <c r="N17" s="134"/>
      <c r="O17" s="134"/>
      <c r="P17" s="130"/>
      <c r="Q17" s="130"/>
    </row>
    <row r="18" spans="6:19" x14ac:dyDescent="0.2">
      <c r="F18" s="133"/>
      <c r="G18" s="133"/>
      <c r="H18" s="133"/>
      <c r="I18" s="125"/>
      <c r="J18" s="125"/>
      <c r="K18" s="126"/>
      <c r="L18" s="130"/>
      <c r="M18" s="130"/>
      <c r="N18" s="130"/>
      <c r="O18" s="130"/>
      <c r="P18" s="130"/>
      <c r="Q18" s="130"/>
    </row>
    <row r="19" spans="6:19" x14ac:dyDescent="0.2">
      <c r="L19" s="1"/>
      <c r="M19" s="1"/>
      <c r="N19" s="1"/>
      <c r="O19" s="1"/>
      <c r="P19" s="1"/>
      <c r="Q19" s="1"/>
    </row>
    <row r="20" spans="6:19" x14ac:dyDescent="0.2">
      <c r="F20" s="111"/>
      <c r="G20" s="111"/>
      <c r="H20" s="111"/>
      <c r="I20" s="111"/>
      <c r="J20" s="111"/>
      <c r="K20" s="111"/>
      <c r="L20" s="112"/>
      <c r="M20" s="112"/>
      <c r="N20" s="112"/>
      <c r="O20" s="1"/>
      <c r="P20" s="1"/>
      <c r="Q20" s="112"/>
      <c r="R20" s="111"/>
      <c r="S20" s="111"/>
    </row>
    <row r="21" spans="6:19" x14ac:dyDescent="0.2">
      <c r="L21" s="1"/>
      <c r="M21" s="1"/>
      <c r="N21" s="1"/>
      <c r="O21" s="1"/>
      <c r="P21" s="1"/>
      <c r="Q21" s="1"/>
    </row>
    <row r="22" spans="6:19" x14ac:dyDescent="0.2">
      <c r="L22" s="1"/>
      <c r="M22" s="1"/>
      <c r="N22" s="1"/>
      <c r="O22" s="1"/>
      <c r="P22" s="1"/>
      <c r="Q22" s="1"/>
    </row>
    <row r="23" spans="6:19" x14ac:dyDescent="0.2">
      <c r="L23" s="1"/>
      <c r="M23" s="1"/>
      <c r="N23" s="1"/>
      <c r="O23" s="1"/>
      <c r="P23" s="1"/>
      <c r="Q23" s="1"/>
    </row>
    <row r="24" spans="6:19" x14ac:dyDescent="0.2">
      <c r="L24" s="1"/>
      <c r="M24" s="1"/>
      <c r="N24" s="1"/>
      <c r="O24" s="1"/>
      <c r="P24" s="1"/>
      <c r="Q24" s="1"/>
    </row>
    <row r="25" spans="6:19" x14ac:dyDescent="0.2">
      <c r="L25" s="1"/>
      <c r="M25" s="1"/>
      <c r="N25" s="1"/>
      <c r="O25" s="1"/>
      <c r="P25" s="1"/>
      <c r="Q25" s="1"/>
    </row>
    <row r="26" spans="6:19" x14ac:dyDescent="0.2">
      <c r="L26" s="1"/>
      <c r="M26" s="1"/>
      <c r="N26" s="1"/>
      <c r="O26" s="1"/>
      <c r="P26" s="1"/>
      <c r="Q26" s="1"/>
    </row>
    <row r="27" spans="6:19" x14ac:dyDescent="0.2">
      <c r="L27" s="1"/>
      <c r="M27" s="1"/>
      <c r="N27" s="1"/>
      <c r="O27" s="1"/>
      <c r="P27" s="1"/>
      <c r="Q27" s="1"/>
    </row>
    <row r="28" spans="6:19" x14ac:dyDescent="0.2">
      <c r="L28" s="1"/>
      <c r="M28" s="1"/>
      <c r="N28" s="1"/>
      <c r="O28" s="1"/>
      <c r="P28" s="1"/>
      <c r="Q28" s="1"/>
    </row>
    <row r="29" spans="6:19" x14ac:dyDescent="0.2">
      <c r="L29" s="1"/>
      <c r="M29" s="1"/>
      <c r="N29" s="1"/>
      <c r="O29" s="1"/>
      <c r="P29" s="1"/>
      <c r="Q29" s="1"/>
    </row>
    <row r="30" spans="6:19" x14ac:dyDescent="0.2">
      <c r="L30" s="1"/>
      <c r="M30" s="1"/>
      <c r="N30" s="1"/>
      <c r="O30" s="1"/>
      <c r="P30" s="1"/>
      <c r="Q30" s="1"/>
    </row>
  </sheetData>
  <mergeCells count="5">
    <mergeCell ref="A1:D1"/>
    <mergeCell ref="S1:X1"/>
    <mergeCell ref="Z1:AC1"/>
    <mergeCell ref="F1:I1"/>
    <mergeCell ref="K1:Q1"/>
  </mergeCells>
  <pageMargins left="0.7" right="0.7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D19" sqref="D19"/>
    </sheetView>
  </sheetViews>
  <sheetFormatPr baseColWidth="10" defaultRowHeight="12.75" x14ac:dyDescent="0.2"/>
  <cols>
    <col min="1" max="1" width="14.85546875" bestFit="1" customWidth="1"/>
    <col min="2" max="2" width="42.42578125" bestFit="1" customWidth="1"/>
    <col min="3" max="3" width="14.42578125" customWidth="1"/>
    <col min="4" max="4" width="16.5703125" customWidth="1"/>
    <col min="5" max="5" width="12.7109375" customWidth="1"/>
    <col min="6" max="6" width="16.140625" customWidth="1"/>
    <col min="7" max="7" width="17" customWidth="1"/>
    <col min="8" max="8" width="13.28515625" bestFit="1" customWidth="1"/>
    <col min="9" max="9" width="27.42578125" customWidth="1"/>
  </cols>
  <sheetData>
    <row r="1" spans="1:8" ht="48.75" customHeight="1" x14ac:dyDescent="0.25">
      <c r="A1" s="16" t="s">
        <v>128</v>
      </c>
      <c r="B1" s="17" t="s">
        <v>129</v>
      </c>
      <c r="C1" s="16" t="s">
        <v>190</v>
      </c>
      <c r="D1" s="16" t="s">
        <v>191</v>
      </c>
      <c r="E1" s="16" t="s">
        <v>173</v>
      </c>
      <c r="F1" s="16" t="s">
        <v>192</v>
      </c>
      <c r="G1" s="16" t="s">
        <v>193</v>
      </c>
      <c r="H1" s="16" t="s">
        <v>136</v>
      </c>
    </row>
    <row r="2" spans="1:8" ht="15" x14ac:dyDescent="0.25">
      <c r="A2" s="187" t="s">
        <v>130</v>
      </c>
      <c r="B2" s="137" t="s">
        <v>166</v>
      </c>
      <c r="C2" s="32">
        <v>3734.14</v>
      </c>
      <c r="D2" s="138">
        <f>C2*1.009</f>
        <v>3767.7472599999996</v>
      </c>
      <c r="E2" s="32">
        <f>D2*14</f>
        <v>52748.461639999994</v>
      </c>
      <c r="F2" s="32">
        <v>1300.4000000000001</v>
      </c>
      <c r="G2" s="32">
        <f>F2*1.009</f>
        <v>1312.1035999999999</v>
      </c>
      <c r="H2" s="138">
        <f>G2*12</f>
        <v>15745.243199999999</v>
      </c>
    </row>
    <row r="3" spans="1:8" ht="15" x14ac:dyDescent="0.25">
      <c r="A3" s="187"/>
      <c r="B3" s="19" t="s">
        <v>131</v>
      </c>
      <c r="C3" s="145">
        <v>1843.7</v>
      </c>
      <c r="D3" s="138">
        <f t="shared" ref="D3:D7" si="0">C3*1.009</f>
        <v>1860.2932999999998</v>
      </c>
      <c r="E3" s="32">
        <f t="shared" ref="E3:E7" si="1">D3*14</f>
        <v>26044.106199999998</v>
      </c>
      <c r="F3" s="32">
        <v>675.41</v>
      </c>
      <c r="G3" s="32">
        <f t="shared" ref="G3:G7" si="2">F3*1.009</f>
        <v>681.48868999999991</v>
      </c>
      <c r="H3" s="138">
        <f t="shared" ref="H3:H7" si="3">G3*12</f>
        <v>8177.8642799999989</v>
      </c>
    </row>
    <row r="4" spans="1:8" ht="15" x14ac:dyDescent="0.25">
      <c r="A4" s="187"/>
      <c r="B4" s="19" t="s">
        <v>132</v>
      </c>
      <c r="C4" s="145">
        <v>1702.1</v>
      </c>
      <c r="D4" s="138">
        <f t="shared" si="0"/>
        <v>1717.4188999999997</v>
      </c>
      <c r="E4" s="32">
        <f t="shared" si="1"/>
        <v>24043.864599999994</v>
      </c>
      <c r="F4" s="32">
        <v>634.46</v>
      </c>
      <c r="G4" s="32">
        <f t="shared" si="2"/>
        <v>640.17013999999995</v>
      </c>
      <c r="H4" s="138">
        <f t="shared" si="3"/>
        <v>7682.0416799999994</v>
      </c>
    </row>
    <row r="5" spans="1:8" ht="15" x14ac:dyDescent="0.25">
      <c r="A5" s="187"/>
      <c r="B5" s="19" t="s">
        <v>133</v>
      </c>
      <c r="C5" s="145">
        <v>1596.93</v>
      </c>
      <c r="D5" s="138">
        <f t="shared" si="0"/>
        <v>1611.3023699999999</v>
      </c>
      <c r="E5" s="32">
        <f t="shared" si="1"/>
        <v>22558.233179999999</v>
      </c>
      <c r="F5" s="32">
        <v>681.88</v>
      </c>
      <c r="G5" s="32">
        <f t="shared" si="2"/>
        <v>688.01691999999991</v>
      </c>
      <c r="H5" s="138">
        <f t="shared" si="3"/>
        <v>8256.2030399999985</v>
      </c>
    </row>
    <row r="6" spans="1:8" ht="15" x14ac:dyDescent="0.25">
      <c r="A6" s="187"/>
      <c r="B6" s="19" t="s">
        <v>134</v>
      </c>
      <c r="C6" s="145">
        <v>1614</v>
      </c>
      <c r="D6" s="138">
        <f t="shared" si="0"/>
        <v>1628.5259999999998</v>
      </c>
      <c r="E6" s="32">
        <f t="shared" si="1"/>
        <v>22799.363999999998</v>
      </c>
      <c r="F6" s="32">
        <v>601.62</v>
      </c>
      <c r="G6" s="32">
        <f t="shared" si="2"/>
        <v>607.03457999999989</v>
      </c>
      <c r="H6" s="138">
        <f t="shared" si="3"/>
        <v>7284.4149599999982</v>
      </c>
    </row>
    <row r="7" spans="1:8" ht="15" x14ac:dyDescent="0.25">
      <c r="A7" s="187"/>
      <c r="B7" s="19" t="s">
        <v>135</v>
      </c>
      <c r="C7" s="145">
        <v>1614</v>
      </c>
      <c r="D7" s="138">
        <f t="shared" si="0"/>
        <v>1628.5259999999998</v>
      </c>
      <c r="E7" s="32">
        <f t="shared" si="1"/>
        <v>22799.363999999998</v>
      </c>
      <c r="F7" s="32">
        <v>601.62</v>
      </c>
      <c r="G7" s="32">
        <f t="shared" si="2"/>
        <v>607.03457999999989</v>
      </c>
      <c r="H7" s="138">
        <f t="shared" si="3"/>
        <v>7284.4149599999982</v>
      </c>
    </row>
    <row r="8" spans="1:8" ht="5.25" customHeight="1" x14ac:dyDescent="0.25">
      <c r="A8" s="136"/>
      <c r="B8" s="19"/>
      <c r="C8" s="1"/>
      <c r="D8" s="1"/>
      <c r="E8" s="1"/>
      <c r="F8" s="1"/>
      <c r="G8" s="1"/>
      <c r="H8" s="1"/>
    </row>
    <row r="9" spans="1:8" ht="15" x14ac:dyDescent="0.25">
      <c r="A9" s="136"/>
      <c r="B9" s="20" t="s">
        <v>137</v>
      </c>
      <c r="C9" s="4">
        <f>SUM(C2:C8)</f>
        <v>12104.87</v>
      </c>
      <c r="D9" s="4">
        <f t="shared" ref="D9:G9" si="4">SUM(D2:D8)</f>
        <v>12213.813829999999</v>
      </c>
      <c r="E9" s="4">
        <f t="shared" si="4"/>
        <v>170993.39361999996</v>
      </c>
      <c r="F9" s="4">
        <f t="shared" si="4"/>
        <v>4495.3900000000003</v>
      </c>
      <c r="G9" s="4">
        <f t="shared" si="4"/>
        <v>4535.8485099999998</v>
      </c>
      <c r="H9" s="4">
        <f>SUM(H2:H8)</f>
        <v>54430.182119999983</v>
      </c>
    </row>
    <row r="10" spans="1:8" ht="15" x14ac:dyDescent="0.25">
      <c r="A10" s="18"/>
      <c r="B10" s="20"/>
      <c r="C10" s="4"/>
      <c r="D10" s="4"/>
      <c r="E10" s="4"/>
      <c r="F10" s="4"/>
      <c r="G10" s="4"/>
      <c r="H10" s="4"/>
    </row>
    <row r="11" spans="1:8" ht="15" x14ac:dyDescent="0.25">
      <c r="B11" s="19"/>
    </row>
    <row r="17" spans="3:8" x14ac:dyDescent="0.2">
      <c r="C17" s="1"/>
      <c r="D17" s="1"/>
      <c r="E17" s="1"/>
      <c r="F17" s="1"/>
      <c r="G17" s="1"/>
      <c r="H17" s="1"/>
    </row>
    <row r="18" spans="3:8" x14ac:dyDescent="0.2">
      <c r="C18" s="1"/>
      <c r="D18" s="1"/>
      <c r="E18" s="1"/>
      <c r="F18" s="1"/>
      <c r="G18" s="1"/>
      <c r="H18" s="1"/>
    </row>
    <row r="19" spans="3:8" x14ac:dyDescent="0.2">
      <c r="C19" s="1"/>
      <c r="D19" s="1"/>
      <c r="E19" s="1"/>
      <c r="F19" s="1"/>
      <c r="G19" s="1"/>
      <c r="H19" s="1"/>
    </row>
    <row r="20" spans="3:8" x14ac:dyDescent="0.2">
      <c r="C20" s="1"/>
      <c r="D20" s="1"/>
      <c r="E20" s="1"/>
      <c r="F20" s="1"/>
      <c r="G20" s="1"/>
    </row>
    <row r="21" spans="3:8" x14ac:dyDescent="0.2">
      <c r="C21" s="1"/>
      <c r="D21" s="1"/>
      <c r="E21" s="1"/>
      <c r="F21" s="1"/>
      <c r="G21" s="1"/>
    </row>
    <row r="22" spans="3:8" x14ac:dyDescent="0.2">
      <c r="C22" s="1"/>
      <c r="D22" s="1"/>
      <c r="E22" s="1"/>
      <c r="F22" s="1"/>
      <c r="G22" s="1"/>
    </row>
    <row r="23" spans="3:8" x14ac:dyDescent="0.2">
      <c r="C23" s="1"/>
      <c r="D23" s="1"/>
      <c r="E23" s="1"/>
      <c r="F23" s="1"/>
      <c r="G23" s="1"/>
    </row>
    <row r="24" spans="3:8" x14ac:dyDescent="0.2">
      <c r="C24" s="1"/>
      <c r="D24" s="1"/>
      <c r="E24" s="1"/>
      <c r="F24" s="1"/>
      <c r="G24" s="1"/>
    </row>
    <row r="25" spans="3:8" x14ac:dyDescent="0.2">
      <c r="C25" s="1"/>
      <c r="D25" s="1"/>
      <c r="E25" s="1"/>
      <c r="F25" s="1"/>
      <c r="G25" s="1"/>
    </row>
    <row r="26" spans="3:8" x14ac:dyDescent="0.2">
      <c r="C26" s="1"/>
      <c r="D26" s="1"/>
      <c r="E26" s="1"/>
      <c r="F26" s="1"/>
      <c r="G26" s="1"/>
    </row>
    <row r="27" spans="3:8" x14ac:dyDescent="0.2">
      <c r="C27" s="1"/>
      <c r="D27" s="1"/>
      <c r="E27" s="1"/>
      <c r="F27" s="1"/>
      <c r="G27" s="1"/>
    </row>
    <row r="28" spans="3:8" x14ac:dyDescent="0.2">
      <c r="C28" s="1"/>
      <c r="D28" s="1"/>
      <c r="E28" s="1"/>
      <c r="F28" s="1"/>
      <c r="G28" s="1"/>
    </row>
  </sheetData>
  <mergeCells count="1">
    <mergeCell ref="A2:A7"/>
  </mergeCells>
  <pageMargins left="0.7" right="0.7" top="0.75" bottom="0.75" header="0.3" footer="0.3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17" sqref="E17"/>
    </sheetView>
  </sheetViews>
  <sheetFormatPr baseColWidth="10" defaultRowHeight="12.75" x14ac:dyDescent="0.2"/>
  <cols>
    <col min="1" max="1" width="68.85546875" bestFit="1" customWidth="1"/>
    <col min="2" max="2" width="13.28515625" customWidth="1"/>
    <col min="3" max="3" width="15" bestFit="1" customWidth="1"/>
  </cols>
  <sheetData>
    <row r="1" spans="1:3" ht="31.5" customHeight="1" thickBot="1" x14ac:dyDescent="0.25">
      <c r="A1" s="188" t="s">
        <v>180</v>
      </c>
      <c r="B1" s="189"/>
      <c r="C1" s="189"/>
    </row>
    <row r="2" spans="1:3" ht="13.5" thickBot="1" x14ac:dyDescent="0.25">
      <c r="A2" s="146" t="s">
        <v>164</v>
      </c>
      <c r="B2" s="146" t="s">
        <v>162</v>
      </c>
      <c r="C2" s="155" t="s">
        <v>187</v>
      </c>
    </row>
    <row r="3" spans="1:3" ht="15.75" thickBot="1" x14ac:dyDescent="0.25">
      <c r="A3" s="139" t="s">
        <v>179</v>
      </c>
      <c r="B3" s="140">
        <v>1</v>
      </c>
      <c r="C3" s="156">
        <f>'RELACIONES DE PERSONAL'!E2</f>
        <v>52748.461639999994</v>
      </c>
    </row>
    <row r="4" spans="1:3" ht="15.75" thickBot="1" x14ac:dyDescent="0.25">
      <c r="A4" s="139" t="s">
        <v>163</v>
      </c>
      <c r="B4" s="140">
        <v>4</v>
      </c>
      <c r="C4" s="156">
        <f>'RELACIONES DE PERSONAL'!E3+'RELACIONES DE PERSONAL'!E4+'RELACIONES DE PERSONAL'!E6+'RELACIONES DE PERSONAL'!E7</f>
        <v>95686.698799999998</v>
      </c>
    </row>
    <row r="5" spans="1:3" ht="15.75" thickBot="1" x14ac:dyDescent="0.25">
      <c r="A5" s="31" t="s">
        <v>165</v>
      </c>
      <c r="B5" s="141">
        <v>1</v>
      </c>
      <c r="C5" s="156">
        <f>'RELACIONES DE PERSONAL'!E5</f>
        <v>22558.233179999999</v>
      </c>
    </row>
    <row r="6" spans="1:3" ht="15.75" thickBot="1" x14ac:dyDescent="0.3">
      <c r="A6" s="142" t="s">
        <v>2</v>
      </c>
      <c r="B6" s="143">
        <v>6</v>
      </c>
      <c r="C6" s="156">
        <f>SUM(C3:C5)</f>
        <v>170993.39362000002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15" sqref="E15"/>
    </sheetView>
  </sheetViews>
  <sheetFormatPr baseColWidth="10" defaultRowHeight="12.75" x14ac:dyDescent="0.2"/>
  <cols>
    <col min="1" max="1" width="55.28515625" customWidth="1"/>
    <col min="2" max="2" width="13.28515625" customWidth="1"/>
    <col min="3" max="3" width="15" bestFit="1" customWidth="1"/>
    <col min="4" max="4" width="14.85546875" customWidth="1"/>
    <col min="5" max="5" width="20.28515625" bestFit="1" customWidth="1"/>
  </cols>
  <sheetData>
    <row r="1" spans="1:5" ht="31.5" customHeight="1" thickBot="1" x14ac:dyDescent="0.25">
      <c r="A1" s="188" t="s">
        <v>180</v>
      </c>
      <c r="B1" s="189"/>
      <c r="C1" s="152"/>
      <c r="D1" s="153"/>
      <c r="E1" s="153"/>
    </row>
    <row r="2" spans="1:5" ht="13.5" thickBot="1" x14ac:dyDescent="0.25">
      <c r="A2" s="146" t="s">
        <v>164</v>
      </c>
      <c r="B2" s="146" t="s">
        <v>162</v>
      </c>
    </row>
    <row r="3" spans="1:5" ht="15.75" thickBot="1" x14ac:dyDescent="0.25">
      <c r="A3" s="139" t="s">
        <v>179</v>
      </c>
      <c r="B3" s="140">
        <v>1</v>
      </c>
    </row>
    <row r="4" spans="1:5" ht="15.75" thickBot="1" x14ac:dyDescent="0.25">
      <c r="A4" s="139" t="s">
        <v>163</v>
      </c>
      <c r="B4" s="140">
        <v>4</v>
      </c>
    </row>
    <row r="5" spans="1:5" ht="15" thickBot="1" x14ac:dyDescent="0.25">
      <c r="A5" s="31" t="s">
        <v>165</v>
      </c>
      <c r="B5" s="141">
        <v>1</v>
      </c>
    </row>
    <row r="6" spans="1:5" ht="15.75" thickBot="1" x14ac:dyDescent="0.3">
      <c r="A6" s="142" t="s">
        <v>2</v>
      </c>
      <c r="B6" s="143">
        <v>6</v>
      </c>
      <c r="D6" s="154"/>
      <c r="E6" s="154"/>
    </row>
    <row r="7" spans="1:5" x14ac:dyDescent="0.2">
      <c r="D7" s="154"/>
      <c r="E7" s="15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PROYECTO</vt:lpstr>
      <vt:lpstr>COMPARATIVO EJERCICIO ANTERIOR</vt:lpstr>
      <vt:lpstr>AHORRO NETO</vt:lpstr>
      <vt:lpstr>INGRESOS DE FERIAS</vt:lpstr>
      <vt:lpstr>RELACIONES DE PERSONAL</vt:lpstr>
      <vt:lpstr>PLANTILLA DE PERSONAL</vt:lpstr>
      <vt:lpstr>PLANTILLA BOP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Nohales Fuentes, Julian</cp:lastModifiedBy>
  <cp:lastPrinted>2021-03-18T14:22:37Z</cp:lastPrinted>
  <dcterms:created xsi:type="dcterms:W3CDTF">2014-04-03T13:55:12Z</dcterms:created>
  <dcterms:modified xsi:type="dcterms:W3CDTF">2021-03-19T08:53:43Z</dcterms:modified>
</cp:coreProperties>
</file>